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sacorporation.sharepoint.com/sites/T_Teams_Osavuosikatsaus/Shared Documents/General/2024 Q3/"/>
    </mc:Choice>
  </mc:AlternateContent>
  <xr:revisionPtr revIDLastSave="17" documentId="13_ncr:1_{F8D39338-509B-4F62-AC30-2AE2E1E6C3D7}" xr6:coauthVersionLast="47" xr6:coauthVersionMax="47" xr10:uidLastSave="{378F5547-7841-4356-B09F-3FC761E12AF1}"/>
  <bookViews>
    <workbookView xWindow="1635" yWindow="330" windowWidth="24240" windowHeight="14985" activeTab="1" xr2:uid="{00000000-000D-0000-FFFF-FFFF00000000}"/>
  </bookViews>
  <sheets>
    <sheet name="Elisa Group" sheetId="2" r:id="rId1"/>
    <sheet name="Finland and Estonia" sheetId="5" r:id="rId2"/>
    <sheet name="Financial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0" i="2" l="1"/>
  <c r="AU10" i="2"/>
  <c r="AS14" i="7" l="1"/>
  <c r="AS9" i="2" l="1"/>
  <c r="AS10" i="2"/>
  <c r="AS33" i="7" l="1"/>
  <c r="AS26" i="7"/>
  <c r="AS19" i="7"/>
  <c r="AS12" i="7"/>
  <c r="AS9" i="7"/>
  <c r="AS7" i="7"/>
  <c r="AS8" i="2"/>
  <c r="AR14" i="7"/>
  <c r="AR13" i="7"/>
  <c r="AR11" i="2" l="1"/>
  <c r="AR10" i="2"/>
  <c r="AR8" i="2" s="1"/>
  <c r="AQ8" i="2"/>
  <c r="AR33" i="7" l="1"/>
  <c r="AR26" i="7"/>
  <c r="AR19" i="7"/>
  <c r="AR12" i="7"/>
  <c r="AR9" i="7"/>
  <c r="AR7" i="7"/>
  <c r="AQ13" i="7"/>
  <c r="AQ33" i="7" l="1"/>
  <c r="AQ26" i="7"/>
  <c r="AQ19" i="7"/>
  <c r="AQ14" i="7"/>
  <c r="AQ12" i="7"/>
  <c r="AQ9" i="7"/>
  <c r="AQ7" i="7"/>
  <c r="AP10" i="7"/>
  <c r="AP40" i="7"/>
  <c r="AP39" i="7"/>
  <c r="AP38" i="7"/>
  <c r="AP37" i="7"/>
  <c r="AP35" i="7"/>
  <c r="AP34" i="7"/>
  <c r="AP31" i="7"/>
  <c r="AP30" i="7"/>
  <c r="AP28" i="7"/>
  <c r="AP27" i="7"/>
  <c r="AP25" i="7"/>
  <c r="AP24" i="7"/>
  <c r="AP23" i="7"/>
  <c r="AP21" i="7"/>
  <c r="AP20" i="7"/>
  <c r="AP18" i="7"/>
  <c r="AP17" i="7"/>
  <c r="AP16" i="7"/>
  <c r="AP11" i="7"/>
  <c r="AP8" i="7"/>
  <c r="AP6" i="7"/>
  <c r="AP5" i="7"/>
  <c r="AP7" i="7" s="1"/>
  <c r="AP4" i="7"/>
  <c r="AO33" i="7"/>
  <c r="AO26" i="7"/>
  <c r="AO19" i="7"/>
  <c r="AO14" i="7"/>
  <c r="AO12" i="7"/>
  <c r="AO9" i="7"/>
  <c r="AO7" i="7"/>
  <c r="AP42" i="5"/>
  <c r="AP41" i="5"/>
  <c r="AP40" i="5"/>
  <c r="AP39" i="5"/>
  <c r="AP38" i="5"/>
  <c r="AP30" i="5"/>
  <c r="AP29" i="5"/>
  <c r="AP28" i="5"/>
  <c r="AP27" i="5"/>
  <c r="AP26" i="5"/>
  <c r="AP25" i="5"/>
  <c r="AP21" i="5"/>
  <c r="AP20" i="5"/>
  <c r="AP19" i="5"/>
  <c r="AP18" i="5"/>
  <c r="AP16" i="5"/>
  <c r="AP9" i="5"/>
  <c r="AP8" i="5"/>
  <c r="AP7" i="5"/>
  <c r="AP6" i="5"/>
  <c r="AP5" i="5"/>
  <c r="AP4" i="5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8" i="2"/>
  <c r="AP17" i="2"/>
  <c r="AP16" i="2"/>
  <c r="AP15" i="2"/>
  <c r="AP14" i="2"/>
  <c r="AP13" i="2"/>
  <c r="AP11" i="2"/>
  <c r="AP9" i="2"/>
  <c r="AP8" i="2"/>
  <c r="AP7" i="2"/>
  <c r="AP6" i="2"/>
  <c r="AP5" i="2"/>
  <c r="AP4" i="2"/>
  <c r="AO10" i="2"/>
  <c r="AN14" i="7"/>
  <c r="AN33" i="7"/>
  <c r="AN26" i="7"/>
  <c r="AN19" i="7"/>
  <c r="AN12" i="7"/>
  <c r="AN9" i="7"/>
  <c r="AN7" i="7"/>
  <c r="AN10" i="2"/>
  <c r="AM13" i="7"/>
  <c r="AP13" i="7" s="1"/>
  <c r="AP33" i="7" l="1"/>
  <c r="AP26" i="7"/>
  <c r="AP19" i="7"/>
  <c r="AP14" i="7"/>
  <c r="AP12" i="7"/>
  <c r="AP9" i="7"/>
  <c r="AM14" i="7"/>
  <c r="AM33" i="7"/>
  <c r="AM26" i="7"/>
  <c r="AM19" i="7"/>
  <c r="AM12" i="7"/>
  <c r="AM9" i="7"/>
  <c r="AM7" i="7"/>
  <c r="AM10" i="2"/>
  <c r="AP10" i="2" s="1"/>
  <c r="AL10" i="2"/>
  <c r="AL14" i="7"/>
  <c r="AL33" i="7" l="1"/>
  <c r="AL26" i="7"/>
  <c r="AL19" i="7"/>
  <c r="AL12" i="7"/>
  <c r="AL9" i="7"/>
  <c r="AL7" i="7"/>
  <c r="AK27" i="7"/>
  <c r="AK25" i="7"/>
  <c r="AK24" i="7"/>
  <c r="AK23" i="7"/>
  <c r="AK20" i="7"/>
  <c r="AK18" i="7"/>
  <c r="AK17" i="7"/>
  <c r="AK16" i="7"/>
  <c r="AJ13" i="7"/>
  <c r="AJ14" i="7" s="1"/>
  <c r="AJ10" i="2"/>
  <c r="AH10" i="2"/>
  <c r="AI10" i="2"/>
  <c r="AG10" i="2"/>
  <c r="AE10" i="2"/>
  <c r="AD10" i="2"/>
  <c r="AC10" i="2"/>
  <c r="AB10" i="2"/>
  <c r="AK10" i="2" l="1"/>
  <c r="AK9" i="2"/>
  <c r="AF9" i="2"/>
  <c r="AK40" i="7" l="1"/>
  <c r="AK39" i="7"/>
  <c r="AK38" i="7"/>
  <c r="AK37" i="7"/>
  <c r="AK35" i="7"/>
  <c r="AK34" i="7"/>
  <c r="AK31" i="7"/>
  <c r="AK30" i="7"/>
  <c r="AK28" i="7"/>
  <c r="AK26" i="7"/>
  <c r="AK21" i="7"/>
  <c r="AK19" i="7"/>
  <c r="AK11" i="7"/>
  <c r="AK10" i="7"/>
  <c r="AK8" i="7"/>
  <c r="AK6" i="7"/>
  <c r="AK5" i="7"/>
  <c r="AK4" i="7"/>
  <c r="AJ33" i="7"/>
  <c r="AJ26" i="7"/>
  <c r="AJ19" i="7"/>
  <c r="AJ12" i="7"/>
  <c r="AJ9" i="7"/>
  <c r="AJ7" i="7"/>
  <c r="AK42" i="5"/>
  <c r="AK41" i="5"/>
  <c r="AK40" i="5"/>
  <c r="AK39" i="5"/>
  <c r="AK38" i="5"/>
  <c r="AK30" i="5"/>
  <c r="AK29" i="5"/>
  <c r="AK28" i="5"/>
  <c r="AK27" i="5"/>
  <c r="AK26" i="5"/>
  <c r="AK25" i="5"/>
  <c r="AK21" i="5"/>
  <c r="AK20" i="5"/>
  <c r="AK19" i="5"/>
  <c r="AK18" i="5"/>
  <c r="AK16" i="5"/>
  <c r="AK9" i="5"/>
  <c r="AK8" i="5"/>
  <c r="AK7" i="5"/>
  <c r="AK6" i="5"/>
  <c r="AK5" i="5"/>
  <c r="AK4" i="5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8" i="2"/>
  <c r="AK17" i="2"/>
  <c r="AK16" i="2"/>
  <c r="AK15" i="2"/>
  <c r="AK14" i="2"/>
  <c r="AK13" i="2"/>
  <c r="AK11" i="2"/>
  <c r="AK8" i="2"/>
  <c r="AK7" i="2"/>
  <c r="AK6" i="2"/>
  <c r="AK5" i="2"/>
  <c r="AK4" i="2"/>
  <c r="AI13" i="7"/>
  <c r="AK33" i="7" l="1"/>
  <c r="AK9" i="7"/>
  <c r="AK12" i="7"/>
  <c r="AK7" i="7"/>
  <c r="AI14" i="7"/>
  <c r="AI33" i="7" l="1"/>
  <c r="AI26" i="7"/>
  <c r="AI19" i="7"/>
  <c r="AI12" i="7"/>
  <c r="AI9" i="7"/>
  <c r="AI7" i="7"/>
  <c r="AH14" i="7"/>
  <c r="AH33" i="7" l="1"/>
  <c r="AH26" i="7"/>
  <c r="AH19" i="7"/>
  <c r="AH12" i="7"/>
  <c r="AH9" i="7"/>
  <c r="AH7" i="7"/>
  <c r="AC24" i="7"/>
  <c r="AC17" i="7"/>
  <c r="AG13" i="7"/>
  <c r="AK13" i="7" s="1"/>
  <c r="AK14" i="7" s="1"/>
  <c r="AG33" i="7" l="1"/>
  <c r="AG26" i="7"/>
  <c r="AG19" i="7"/>
  <c r="AG14" i="7"/>
  <c r="AG12" i="7"/>
  <c r="AG9" i="7"/>
  <c r="AG7" i="7"/>
  <c r="F9" i="7" l="1"/>
  <c r="D9" i="7"/>
  <c r="E9" i="7"/>
  <c r="C9" i="7"/>
  <c r="H9" i="7"/>
  <c r="I9" i="7"/>
  <c r="J9" i="7"/>
  <c r="K9" i="7"/>
  <c r="M9" i="7"/>
  <c r="N9" i="7"/>
  <c r="O9" i="7"/>
  <c r="P9" i="7"/>
  <c r="Q9" i="7"/>
  <c r="R9" i="7"/>
  <c r="S9" i="7"/>
  <c r="T9" i="7"/>
  <c r="U9" i="7"/>
  <c r="W9" i="7"/>
  <c r="X9" i="7"/>
  <c r="Y9" i="7"/>
  <c r="Z9" i="7"/>
  <c r="AB9" i="7"/>
  <c r="AC9" i="7"/>
  <c r="AD9" i="7"/>
  <c r="AE9" i="7"/>
  <c r="AE11" i="7"/>
  <c r="AE26" i="7" l="1"/>
  <c r="AE19" i="7"/>
  <c r="AE13" i="7"/>
  <c r="AE14" i="7" s="1"/>
  <c r="AE12" i="7"/>
  <c r="AE7" i="7"/>
  <c r="AE33" i="7" l="1"/>
  <c r="AF27" i="5" l="1"/>
  <c r="AF40" i="7"/>
  <c r="AF39" i="7"/>
  <c r="AF38" i="7"/>
  <c r="AF37" i="7"/>
  <c r="AF35" i="7"/>
  <c r="AF34" i="7"/>
  <c r="AF31" i="7"/>
  <c r="AF30" i="7"/>
  <c r="AF28" i="7"/>
  <c r="AF25" i="7"/>
  <c r="AF21" i="7"/>
  <c r="AF18" i="7"/>
  <c r="AF10" i="7"/>
  <c r="AF8" i="7"/>
  <c r="AF6" i="7"/>
  <c r="AF5" i="7"/>
  <c r="AF4" i="7"/>
  <c r="AF9" i="7" l="1"/>
  <c r="AF19" i="7"/>
  <c r="AF33" i="7"/>
  <c r="AF26" i="7"/>
  <c r="AF7" i="7"/>
  <c r="AF42" i="5" l="1"/>
  <c r="AF41" i="5"/>
  <c r="AF40" i="5"/>
  <c r="AF39" i="5"/>
  <c r="AF38" i="5"/>
  <c r="AF30" i="5"/>
  <c r="AF29" i="5"/>
  <c r="AF28" i="5"/>
  <c r="AF26" i="5"/>
  <c r="AF25" i="5"/>
  <c r="AF21" i="5"/>
  <c r="AF20" i="5"/>
  <c r="AF19" i="5"/>
  <c r="AF18" i="5"/>
  <c r="AF16" i="5"/>
  <c r="AF9" i="5"/>
  <c r="AF8" i="5"/>
  <c r="AF7" i="5"/>
  <c r="AF6" i="5"/>
  <c r="AF5" i="5"/>
  <c r="AF4" i="5"/>
  <c r="AF15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8" i="2"/>
  <c r="AF17" i="2"/>
  <c r="AF16" i="2"/>
  <c r="AF14" i="2"/>
  <c r="AF13" i="2"/>
  <c r="AF11" i="2"/>
  <c r="AF8" i="2"/>
  <c r="AF10" i="2" s="1"/>
  <c r="AF7" i="2"/>
  <c r="AF6" i="2"/>
  <c r="AF5" i="2"/>
  <c r="AF4" i="2"/>
  <c r="AD11" i="7"/>
  <c r="AD13" i="7"/>
  <c r="AA16" i="5" l="1"/>
  <c r="AD14" i="7" l="1"/>
  <c r="AD33" i="7"/>
  <c r="AD26" i="7"/>
  <c r="AD19" i="7"/>
  <c r="AD7" i="7"/>
  <c r="AC11" i="7"/>
  <c r="AD12" i="7" l="1"/>
  <c r="AC33" i="7"/>
  <c r="AC26" i="7"/>
  <c r="AC19" i="7"/>
  <c r="AC14" i="7"/>
  <c r="AC12" i="7"/>
  <c r="AC7" i="7"/>
  <c r="AB11" i="7" l="1"/>
  <c r="AF11" i="7" s="1"/>
  <c r="AF12" i="7" l="1"/>
  <c r="AB13" i="7"/>
  <c r="AF13" i="7" s="1"/>
  <c r="AF14" i="7" s="1"/>
  <c r="AB33" i="7" l="1"/>
  <c r="AB26" i="7"/>
  <c r="AB19" i="7"/>
  <c r="AB14" i="7"/>
  <c r="AB12" i="7"/>
  <c r="AB7" i="7"/>
  <c r="AA11" i="2" l="1"/>
  <c r="AA6" i="5" l="1"/>
  <c r="AA35" i="7" l="1"/>
  <c r="AA34" i="7"/>
  <c r="AA31" i="7"/>
  <c r="AA30" i="7"/>
  <c r="Z13" i="7"/>
  <c r="Y13" i="7"/>
  <c r="X13" i="7"/>
  <c r="W13" i="7"/>
  <c r="Z11" i="7"/>
  <c r="Y11" i="7"/>
  <c r="X11" i="7"/>
  <c r="W11" i="7"/>
  <c r="AA40" i="7"/>
  <c r="AA39" i="7"/>
  <c r="AA38" i="7"/>
  <c r="AA37" i="7"/>
  <c r="Z33" i="7"/>
  <c r="AA28" i="7"/>
  <c r="AA27" i="7"/>
  <c r="Z26" i="7"/>
  <c r="AA25" i="7"/>
  <c r="AA24" i="7"/>
  <c r="AA23" i="7"/>
  <c r="AA21" i="7"/>
  <c r="AA20" i="7"/>
  <c r="Z19" i="7"/>
  <c r="AA18" i="7"/>
  <c r="AA17" i="7"/>
  <c r="AA16" i="7"/>
  <c r="AA10" i="7"/>
  <c r="AA8" i="7"/>
  <c r="Z7" i="7"/>
  <c r="AA6" i="7"/>
  <c r="AA5" i="7"/>
  <c r="AA4" i="7"/>
  <c r="AA7" i="5"/>
  <c r="AA42" i="5"/>
  <c r="AA41" i="5"/>
  <c r="AA40" i="5"/>
  <c r="AA39" i="5"/>
  <c r="AA38" i="5"/>
  <c r="AA30" i="5"/>
  <c r="AA29" i="5"/>
  <c r="AA28" i="5"/>
  <c r="AA26" i="5"/>
  <c r="AA25" i="5"/>
  <c r="AA21" i="5"/>
  <c r="AA20" i="5"/>
  <c r="AA19" i="5"/>
  <c r="AA18" i="5"/>
  <c r="AA9" i="5"/>
  <c r="AA8" i="5"/>
  <c r="AA5" i="5"/>
  <c r="AA4" i="5"/>
  <c r="V5" i="5"/>
  <c r="V6" i="5"/>
  <c r="Q6" i="5"/>
  <c r="L6" i="5"/>
  <c r="G6" i="5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8" i="2"/>
  <c r="AA17" i="2"/>
  <c r="AA16" i="2"/>
  <c r="AA14" i="2"/>
  <c r="AA13" i="2"/>
  <c r="AA7" i="2"/>
  <c r="AA6" i="2"/>
  <c r="AA5" i="2"/>
  <c r="AA4" i="2"/>
  <c r="AA9" i="7" l="1"/>
  <c r="Z14" i="7"/>
  <c r="AA33" i="7"/>
  <c r="AA19" i="7"/>
  <c r="AA11" i="7"/>
  <c r="AA13" i="7"/>
  <c r="AA26" i="7"/>
  <c r="AA7" i="7"/>
  <c r="Z12" i="7"/>
  <c r="V14" i="2"/>
  <c r="Q14" i="2"/>
  <c r="L14" i="2"/>
  <c r="G14" i="2"/>
  <c r="Q15" i="2"/>
  <c r="L15" i="2"/>
  <c r="G15" i="2"/>
  <c r="AA14" i="7" l="1"/>
  <c r="AA12" i="7"/>
  <c r="Q11" i="2"/>
  <c r="V11" i="2" l="1"/>
  <c r="AA8" i="2" l="1"/>
  <c r="Y14" i="7"/>
  <c r="Y33" i="7" l="1"/>
  <c r="Y26" i="7"/>
  <c r="Y19" i="7"/>
  <c r="Y12" i="7"/>
  <c r="Y7" i="7"/>
  <c r="X33" i="7" l="1"/>
  <c r="X26" i="7"/>
  <c r="X19" i="7"/>
  <c r="X14" i="7"/>
  <c r="X12" i="7"/>
  <c r="X7" i="7"/>
  <c r="R13" i="7" l="1"/>
  <c r="W12" i="7"/>
  <c r="W33" i="7" l="1"/>
  <c r="W26" i="7"/>
  <c r="W19" i="7"/>
  <c r="W14" i="7"/>
  <c r="W7" i="7"/>
  <c r="U13" i="7" l="1"/>
  <c r="U14" i="7" l="1"/>
  <c r="T13" i="7"/>
  <c r="T14" i="7" s="1"/>
  <c r="S13" i="7"/>
  <c r="S14" i="7" s="1"/>
  <c r="R14" i="7"/>
  <c r="V11" i="7" l="1"/>
  <c r="Q12" i="7"/>
  <c r="V28" i="7" l="1"/>
  <c r="V24" i="7"/>
  <c r="V23" i="7"/>
  <c r="V21" i="7"/>
  <c r="V17" i="7"/>
  <c r="V25" i="7"/>
  <c r="V18" i="7"/>
  <c r="V13" i="7"/>
  <c r="V14" i="7" s="1"/>
  <c r="V10" i="7"/>
  <c r="V8" i="7"/>
  <c r="V6" i="7"/>
  <c r="V5" i="7"/>
  <c r="V4" i="7"/>
  <c r="V9" i="7" l="1"/>
  <c r="V12" i="7"/>
  <c r="V42" i="5" l="1"/>
  <c r="V41" i="5"/>
  <c r="V40" i="5"/>
  <c r="V39" i="5"/>
  <c r="V38" i="5"/>
  <c r="V30" i="5"/>
  <c r="V29" i="5"/>
  <c r="V28" i="5"/>
  <c r="V26" i="5"/>
  <c r="V25" i="5"/>
  <c r="V21" i="5"/>
  <c r="V20" i="5"/>
  <c r="V19" i="5"/>
  <c r="V18" i="5"/>
  <c r="V9" i="5"/>
  <c r="V8" i="5"/>
  <c r="V7" i="5"/>
  <c r="V4" i="5"/>
  <c r="V25" i="2"/>
  <c r="V30" i="2"/>
  <c r="V32" i="2"/>
  <c r="V31" i="2"/>
  <c r="V29" i="2"/>
  <c r="V28" i="2"/>
  <c r="V27" i="2"/>
  <c r="V26" i="2"/>
  <c r="V24" i="2"/>
  <c r="V23" i="2"/>
  <c r="V22" i="2"/>
  <c r="V21" i="2"/>
  <c r="V20" i="2"/>
  <c r="V18" i="2"/>
  <c r="V17" i="2"/>
  <c r="V16" i="2"/>
  <c r="V13" i="2"/>
  <c r="V8" i="2"/>
  <c r="V7" i="2"/>
  <c r="V6" i="2"/>
  <c r="V5" i="2"/>
  <c r="V4" i="2"/>
  <c r="V40" i="7"/>
  <c r="V39" i="7"/>
  <c r="V38" i="7"/>
  <c r="V37" i="7"/>
  <c r="V33" i="7"/>
  <c r="V26" i="7"/>
  <c r="V19" i="7"/>
  <c r="V7" i="7"/>
  <c r="U33" i="7"/>
  <c r="U26" i="7"/>
  <c r="U19" i="7"/>
  <c r="U12" i="7"/>
  <c r="U7" i="7"/>
  <c r="Q38" i="7" l="1"/>
  <c r="L38" i="7"/>
  <c r="G38" i="7"/>
  <c r="D33" i="7"/>
  <c r="E33" i="7"/>
  <c r="F33" i="7"/>
  <c r="H33" i="7"/>
  <c r="I33" i="7"/>
  <c r="J33" i="7"/>
  <c r="K33" i="7"/>
  <c r="M33" i="7"/>
  <c r="N33" i="7"/>
  <c r="O33" i="7"/>
  <c r="P33" i="7"/>
  <c r="Q33" i="7"/>
  <c r="R33" i="7"/>
  <c r="S33" i="7"/>
  <c r="T33" i="7"/>
  <c r="C33" i="7"/>
  <c r="D26" i="7"/>
  <c r="E26" i="7"/>
  <c r="F26" i="7"/>
  <c r="H26" i="7"/>
  <c r="I26" i="7"/>
  <c r="J26" i="7"/>
  <c r="K26" i="7"/>
  <c r="M26" i="7"/>
  <c r="N26" i="7"/>
  <c r="O26" i="7"/>
  <c r="P26" i="7"/>
  <c r="Q26" i="7"/>
  <c r="R26" i="7"/>
  <c r="S26" i="7"/>
  <c r="T26" i="7"/>
  <c r="C26" i="7"/>
  <c r="D19" i="7"/>
  <c r="E19" i="7"/>
  <c r="F19" i="7"/>
  <c r="H19" i="7"/>
  <c r="I19" i="7"/>
  <c r="J19" i="7"/>
  <c r="K19" i="7"/>
  <c r="M19" i="7"/>
  <c r="N19" i="7"/>
  <c r="O19" i="7"/>
  <c r="P19" i="7"/>
  <c r="Q19" i="7"/>
  <c r="R19" i="7"/>
  <c r="S19" i="7"/>
  <c r="T19" i="7"/>
  <c r="C19" i="7"/>
  <c r="Q25" i="7"/>
  <c r="L25" i="7"/>
  <c r="G25" i="7"/>
  <c r="Q18" i="7"/>
  <c r="L18" i="7"/>
  <c r="G18" i="7"/>
  <c r="D7" i="7"/>
  <c r="E7" i="7"/>
  <c r="F7" i="7"/>
  <c r="H7" i="7"/>
  <c r="I7" i="7"/>
  <c r="J7" i="7"/>
  <c r="K7" i="7"/>
  <c r="M7" i="7"/>
  <c r="N7" i="7"/>
  <c r="O7" i="7"/>
  <c r="P7" i="7"/>
  <c r="Q7" i="7"/>
  <c r="R7" i="7"/>
  <c r="S7" i="7"/>
  <c r="T7" i="7"/>
  <c r="C7" i="7"/>
  <c r="G6" i="7"/>
  <c r="Q6" i="7"/>
  <c r="L6" i="7"/>
  <c r="Q40" i="7"/>
  <c r="L40" i="7"/>
  <c r="G40" i="7"/>
  <c r="Q39" i="7"/>
  <c r="L39" i="7"/>
  <c r="G39" i="7"/>
  <c r="Q37" i="7"/>
  <c r="L37" i="7"/>
  <c r="G37" i="7"/>
  <c r="L35" i="7"/>
  <c r="G35" i="7"/>
  <c r="L34" i="7"/>
  <c r="G34" i="7"/>
  <c r="L31" i="7"/>
  <c r="G31" i="7"/>
  <c r="L30" i="7"/>
  <c r="G30" i="7"/>
  <c r="L28" i="7"/>
  <c r="G28" i="7"/>
  <c r="L23" i="7"/>
  <c r="L26" i="7" s="1"/>
  <c r="G23" i="7"/>
  <c r="G26" i="7" s="1"/>
  <c r="I21" i="7"/>
  <c r="L21" i="7" s="1"/>
  <c r="G21" i="7"/>
  <c r="L16" i="7"/>
  <c r="L19" i="7" s="1"/>
  <c r="G16" i="7"/>
  <c r="G19" i="7" s="1"/>
  <c r="N14" i="7"/>
  <c r="K14" i="7"/>
  <c r="J14" i="7"/>
  <c r="I14" i="7"/>
  <c r="H14" i="7"/>
  <c r="E14" i="7"/>
  <c r="D14" i="7"/>
  <c r="C14" i="7"/>
  <c r="L13" i="7"/>
  <c r="F13" i="7"/>
  <c r="T12" i="7"/>
  <c r="O12" i="7"/>
  <c r="N12" i="7"/>
  <c r="M12" i="7"/>
  <c r="K12" i="7"/>
  <c r="J12" i="7"/>
  <c r="I12" i="7"/>
  <c r="H12" i="7"/>
  <c r="E12" i="7"/>
  <c r="D12" i="7"/>
  <c r="C12" i="7"/>
  <c r="L11" i="7"/>
  <c r="F11" i="7"/>
  <c r="F12" i="7" s="1"/>
  <c r="L4" i="7"/>
  <c r="G4" i="7"/>
  <c r="G7" i="7" l="1"/>
  <c r="G9" i="7"/>
  <c r="L7" i="7"/>
  <c r="L9" i="7"/>
  <c r="L33" i="7"/>
  <c r="G33" i="7"/>
  <c r="G11" i="7"/>
  <c r="G12" i="7" s="1"/>
  <c r="F14" i="7"/>
  <c r="G14" i="7" s="1"/>
  <c r="L14" i="7"/>
  <c r="L12" i="7"/>
  <c r="G13" i="7"/>
  <c r="Q7" i="2" l="1"/>
  <c r="Q6" i="2"/>
  <c r="Q5" i="2"/>
  <c r="Q4" i="2"/>
</calcChain>
</file>

<file path=xl/sharedStrings.xml><?xml version="1.0" encoding="utf-8"?>
<sst xmlns="http://schemas.openxmlformats.org/spreadsheetml/2006/main" count="226" uniqueCount="104">
  <si>
    <t>Mobile and fixed KPIs</t>
  </si>
  <si>
    <t>Elisa Group</t>
  </si>
  <si>
    <t>Q1/16</t>
  </si>
  <si>
    <t>Q2/16</t>
  </si>
  <si>
    <t>Q3/16</t>
  </si>
  <si>
    <t>Q4/16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</si>
  <si>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</si>
  <si>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</si>
  <si>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</si>
  <si>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</si>
  <si>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</si>
  <si>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</si>
  <si>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</si>
  <si>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</si>
  <si>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</si>
  <si>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</si>
  <si>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</si>
  <si>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</si>
  <si>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</si>
  <si>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</si>
  <si>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</si>
  <si>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</si>
  <si>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</si>
  <si>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</si>
  <si>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</si>
  <si>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</si>
  <si>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</si>
  <si>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</si>
  <si>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</si>
  <si>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</si>
  <si>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</si>
  <si>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</si>
  <si>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</si>
  <si>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</si>
  <si>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</si>
  <si>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</si>
  <si>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</si>
  <si>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Product revenues, EURm</t>
  </si>
  <si>
    <t>Mobile revenue</t>
  </si>
  <si>
    <t>of which Service revenue</t>
  </si>
  <si>
    <t>of which equipment sales</t>
  </si>
  <si>
    <t>of which interconnection and visitor roaming</t>
  </si>
  <si>
    <t>Digital Services revenue</t>
  </si>
  <si>
    <t>of which international digital services (IDS)</t>
  </si>
  <si>
    <t>of which domestic and other digital services</t>
  </si>
  <si>
    <r>
      <t xml:space="preserve">Fixed revenue </t>
    </r>
    <r>
      <rPr>
        <b/>
        <vertAlign val="superscript"/>
        <sz val="9"/>
        <color rgb="FF002060"/>
        <rFont val="Arial"/>
        <family val="2"/>
      </rPr>
      <t>1)</t>
    </r>
  </si>
  <si>
    <t>Mobile</t>
  </si>
  <si>
    <t>Total subscriptions ('000)</t>
  </si>
  <si>
    <t>Post-paid subscriptions</t>
  </si>
  <si>
    <t xml:space="preserve">    of which M2M and IoT subscriptions</t>
  </si>
  <si>
    <t>Pre-paid subscriptions</t>
  </si>
  <si>
    <t xml:space="preserve">Consumer Customer subscriptions </t>
  </si>
  <si>
    <t xml:space="preserve">Corporate Customer subscriptions </t>
  </si>
  <si>
    <t xml:space="preserve">Fixed </t>
  </si>
  <si>
    <t>Traditional</t>
  </si>
  <si>
    <t xml:space="preserve">Broadband </t>
  </si>
  <si>
    <r>
      <t xml:space="preserve">Cable-TV </t>
    </r>
    <r>
      <rPr>
        <vertAlign val="superscript"/>
        <sz val="9"/>
        <rFont val="Arial"/>
        <family val="2"/>
      </rPr>
      <t>2)</t>
    </r>
  </si>
  <si>
    <r>
      <t xml:space="preserve">DTT </t>
    </r>
    <r>
      <rPr>
        <vertAlign val="superscript"/>
        <sz val="9"/>
        <rFont val="Arial"/>
        <family val="2"/>
      </rPr>
      <t>2)</t>
    </r>
  </si>
  <si>
    <t>Consumer Customer subscriptions ('000)</t>
  </si>
  <si>
    <t>Corporate Customer subscriptions ('000)</t>
  </si>
  <si>
    <t>Broadband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</si>
  <si>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2016 - 2018 includes also Digital Services revenue</t>
    </r>
  </si>
  <si>
    <t>IDS includes Elisa Polystar and Elisa IndustriQ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</si>
  <si>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Estonian Cable-TV and DDT changed 1Q22 onwards (IPTV subs removed)</t>
    </r>
  </si>
  <si>
    <t>Mobile and fixed KPIs by country</t>
  </si>
  <si>
    <t>Finland</t>
  </si>
  <si>
    <t xml:space="preserve">   of which M2M and IoT subscriptions</t>
  </si>
  <si>
    <r>
      <t>ARPU, €/month</t>
    </r>
    <r>
      <rPr>
        <b/>
        <vertAlign val="superscript"/>
        <sz val="9"/>
        <color rgb="FF002060"/>
        <rFont val="Arial"/>
        <family val="2"/>
      </rPr>
      <t>1)</t>
    </r>
  </si>
  <si>
    <t>Post-paid</t>
  </si>
  <si>
    <t>Pre-paid</t>
  </si>
  <si>
    <t>Consumer Customer</t>
  </si>
  <si>
    <t>Corporate Customer</t>
  </si>
  <si>
    <r>
      <t>Postpaid Churn, %</t>
    </r>
    <r>
      <rPr>
        <vertAlign val="superscript"/>
        <sz val="9"/>
        <color rgb="FF002060"/>
        <rFont val="Arial"/>
        <family val="2"/>
      </rPr>
      <t>1)</t>
    </r>
  </si>
  <si>
    <t>Mobile data, million gigabytes</t>
  </si>
  <si>
    <t xml:space="preserve">Cable-TV </t>
  </si>
  <si>
    <t>Estonia</t>
  </si>
  <si>
    <t xml:space="preserve">Corporate Customer 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</si>
  <si>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M2M and IoT subscriptions (in Estonia since 1Q21)</t>
    </r>
  </si>
  <si>
    <r>
      <t>Comparable</t>
    </r>
    <r>
      <rPr>
        <vertAlign val="superscript"/>
        <sz val="11"/>
        <color rgb="FF002060"/>
        <rFont val="Arial"/>
        <family val="2"/>
      </rPr>
      <t>1)</t>
    </r>
    <r>
      <rPr>
        <b/>
        <sz val="14"/>
        <color rgb="FF002060"/>
        <rFont val="Arial"/>
        <family val="2"/>
      </rPr>
      <t xml:space="preserve"> figures, EURm</t>
    </r>
  </si>
  <si>
    <t>Group</t>
  </si>
  <si>
    <t>Revenue</t>
  </si>
  <si>
    <t>EBITDA</t>
  </si>
  <si>
    <t>One-off items</t>
  </si>
  <si>
    <t>EBITDA-%</t>
  </si>
  <si>
    <t>EBIT</t>
  </si>
  <si>
    <t>EBIT-%</t>
  </si>
  <si>
    <t>EPS, EUR</t>
  </si>
  <si>
    <r>
      <t xml:space="preserve">CAPEX based on guidance </t>
    </r>
    <r>
      <rPr>
        <vertAlign val="superscript"/>
        <sz val="9"/>
        <color rgb="FF002060"/>
        <rFont val="Arial"/>
        <family val="2"/>
      </rPr>
      <t>2)</t>
    </r>
  </si>
  <si>
    <t>CAPEX / Sales, %</t>
  </si>
  <si>
    <t>Shares, licenses and leasing</t>
  </si>
  <si>
    <t>Total investments</t>
  </si>
  <si>
    <t>Consumer Customers</t>
  </si>
  <si>
    <t>CAPEX</t>
  </si>
  <si>
    <t>Corporate Customers</t>
  </si>
  <si>
    <r>
      <t xml:space="preserve">Estonian businesses </t>
    </r>
    <r>
      <rPr>
        <vertAlign val="superscript"/>
        <sz val="11"/>
        <rFont val="Arial"/>
        <family val="2"/>
      </rPr>
      <t>3)</t>
    </r>
  </si>
  <si>
    <t>Other KPIs</t>
  </si>
  <si>
    <t>Net debt, EURm</t>
  </si>
  <si>
    <t>Net debt / EBITDA</t>
  </si>
  <si>
    <t>Equity ratio</t>
  </si>
  <si>
    <t>Gearing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</si>
  <si>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one-off items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</si>
  <si>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Excluding leasing, licenses and business acquisitions 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</si>
  <si>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Including in segments and excluding group internal eliminations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</si>
  <si>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Allocation rules between segments have been specified in 2022 and the comparison year’s figures have been updated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</si>
</sst>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\ %"/>
    <numFmt numFmtId="167" formatCode="_-* #,###,"/>
    <numFmt numFmtId="168" formatCode="_-* #,###.000,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b/>
      <sz val="9"/>
      <color rgb="FF002060"/>
      <name val="Arial"/>
      <family val="2"/>
    </font>
    <font>
      <b/>
      <sz val="14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vertAlign val="superscript"/>
      <sz val="9"/>
      <color rgb="FF002060"/>
      <name val="Arial"/>
      <family val="2"/>
    </font>
    <font>
      <vertAlign val="superscript"/>
      <sz val="9"/>
      <color rgb="FF00206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rgb="FF00206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6" fillId="0" borderId="0"/>
    <xf numFmtId="0" fontId="5" fillId="0" borderId="0"/>
    <xf numFmtId="0" fontId="7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4" fillId="0" borderId="0" xfId="1" applyFont="1"/>
    <xf numFmtId="0" fontId="3" fillId="0" borderId="0" xfId="3" applyFont="1"/>
    <xf numFmtId="0" fontId="3" fillId="0" borderId="0" xfId="1" applyFont="1"/>
    <xf numFmtId="0" fontId="2" fillId="0" borderId="0" xfId="3" applyFont="1"/>
    <xf numFmtId="0" fontId="8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1" applyFont="1" applyFill="1"/>
    <xf numFmtId="0" fontId="4" fillId="0" borderId="0" xfId="1" applyFont="1" applyAlignment="1">
      <alignment horizontal="center"/>
    </xf>
    <xf numFmtId="164" fontId="2" fillId="0" borderId="0" xfId="1" applyNumberFormat="1" applyFont="1"/>
    <xf numFmtId="3" fontId="11" fillId="0" borderId="0" xfId="1" applyNumberFormat="1" applyFont="1"/>
    <xf numFmtId="0" fontId="11" fillId="0" borderId="0" xfId="3" applyFont="1"/>
    <xf numFmtId="0" fontId="13" fillId="0" borderId="0" xfId="1" applyFont="1"/>
    <xf numFmtId="3" fontId="11" fillId="0" borderId="0" xfId="2" applyNumberFormat="1" applyFont="1"/>
    <xf numFmtId="164" fontId="11" fillId="0" borderId="0" xfId="1" applyNumberFormat="1" applyFont="1"/>
    <xf numFmtId="166" fontId="11" fillId="0" borderId="0" xfId="5" applyNumberFormat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9" fontId="3" fillId="0" borderId="0" xfId="5" applyFont="1" applyFill="1" applyBorder="1"/>
    <xf numFmtId="9" fontId="2" fillId="0" borderId="0" xfId="5" applyFont="1" applyFill="1" applyBorder="1"/>
    <xf numFmtId="9" fontId="2" fillId="0" borderId="0" xfId="5" applyFont="1" applyBorder="1"/>
    <xf numFmtId="9" fontId="3" fillId="0" borderId="0" xfId="5" applyFont="1" applyBorder="1"/>
    <xf numFmtId="4" fontId="11" fillId="0" borderId="0" xfId="1" applyNumberFormat="1" applyFont="1"/>
    <xf numFmtId="3" fontId="10" fillId="0" borderId="0" xfId="1" applyNumberFormat="1" applyFont="1"/>
    <xf numFmtId="0" fontId="2" fillId="2" borderId="2" xfId="1" applyFont="1" applyFill="1" applyBorder="1"/>
    <xf numFmtId="3" fontId="11" fillId="0" borderId="2" xfId="1" applyNumberFormat="1" applyFont="1" applyBorder="1"/>
    <xf numFmtId="164" fontId="11" fillId="0" borderId="2" xfId="1" applyNumberFormat="1" applyFont="1" applyBorder="1"/>
    <xf numFmtId="164" fontId="2" fillId="0" borderId="2" xfId="1" applyNumberFormat="1" applyFont="1" applyBorder="1"/>
    <xf numFmtId="166" fontId="11" fillId="0" borderId="2" xfId="5" applyNumberFormat="1" applyFont="1" applyBorder="1"/>
    <xf numFmtId="9" fontId="2" fillId="0" borderId="2" xfId="5" applyFont="1" applyBorder="1"/>
    <xf numFmtId="4" fontId="11" fillId="0" borderId="2" xfId="1" applyNumberFormat="1" applyFont="1" applyBorder="1"/>
    <xf numFmtId="165" fontId="11" fillId="0" borderId="0" xfId="1" applyNumberFormat="1" applyFont="1"/>
    <xf numFmtId="165" fontId="11" fillId="0" borderId="2" xfId="1" applyNumberFormat="1" applyFont="1" applyBorder="1"/>
    <xf numFmtId="0" fontId="12" fillId="0" borderId="0" xfId="1" applyFont="1" applyAlignment="1">
      <alignment horizontal="left"/>
    </xf>
    <xf numFmtId="167" fontId="11" fillId="0" borderId="2" xfId="1" applyNumberFormat="1" applyFont="1" applyBorder="1"/>
    <xf numFmtId="167" fontId="11" fillId="0" borderId="0" xfId="1" applyNumberFormat="1" applyFont="1" applyAlignment="1">
      <alignment horizontal="left" indent="1"/>
    </xf>
    <xf numFmtId="167" fontId="2" fillId="0" borderId="2" xfId="2" applyNumberFormat="1" applyFont="1" applyBorder="1"/>
    <xf numFmtId="167" fontId="2" fillId="0" borderId="0" xfId="2" applyNumberFormat="1" applyFont="1"/>
    <xf numFmtId="167" fontId="11" fillId="0" borderId="2" xfId="2" applyNumberFormat="1" applyFont="1" applyBorder="1"/>
    <xf numFmtId="167" fontId="11" fillId="0" borderId="0" xfId="2" applyNumberFormat="1" applyFont="1"/>
    <xf numFmtId="167" fontId="11" fillId="0" borderId="0" xfId="1" applyNumberFormat="1" applyFont="1"/>
    <xf numFmtId="167" fontId="2" fillId="0" borderId="2" xfId="1" applyNumberFormat="1" applyFont="1" applyBorder="1"/>
    <xf numFmtId="167" fontId="2" fillId="0" borderId="0" xfId="1" applyNumberFormat="1" applyFont="1"/>
    <xf numFmtId="167" fontId="2" fillId="0" borderId="2" xfId="4" applyNumberFormat="1" applyFont="1" applyBorder="1"/>
    <xf numFmtId="167" fontId="2" fillId="0" borderId="0" xfId="4" applyNumberFormat="1" applyFont="1"/>
    <xf numFmtId="167" fontId="11" fillId="0" borderId="2" xfId="1" applyNumberFormat="1" applyFont="1" applyBorder="1" applyAlignment="1">
      <alignment horizontal="left" indent="1"/>
    </xf>
    <xf numFmtId="167" fontId="14" fillId="0" borderId="0" xfId="1" applyNumberFormat="1" applyFont="1"/>
    <xf numFmtId="167" fontId="15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3" quotePrefix="1" applyFont="1"/>
    <xf numFmtId="167" fontId="2" fillId="0" borderId="3" xfId="4" applyNumberFormat="1" applyFont="1" applyBorder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3" fontId="11" fillId="0" borderId="2" xfId="2" applyNumberFormat="1" applyFont="1" applyBorder="1"/>
    <xf numFmtId="9" fontId="11" fillId="0" borderId="0" xfId="5" applyFont="1" applyFill="1" applyBorder="1"/>
    <xf numFmtId="9" fontId="11" fillId="0" borderId="2" xfId="5" applyFont="1" applyFill="1" applyBorder="1"/>
    <xf numFmtId="165" fontId="11" fillId="0" borderId="0" xfId="2" applyNumberFormat="1" applyFont="1"/>
    <xf numFmtId="165" fontId="11" fillId="0" borderId="2" xfId="2" applyNumberFormat="1" applyFont="1" applyBorder="1"/>
    <xf numFmtId="9" fontId="11" fillId="0" borderId="3" xfId="5" applyFont="1" applyFill="1" applyBorder="1"/>
    <xf numFmtId="0" fontId="2" fillId="0" borderId="2" xfId="3" applyFont="1" applyBorder="1"/>
    <xf numFmtId="167" fontId="14" fillId="0" borderId="2" xfId="1" applyNumberFormat="1" applyFont="1" applyBorder="1"/>
    <xf numFmtId="167" fontId="15" fillId="0" borderId="2" xfId="1" applyNumberFormat="1" applyFont="1" applyBorder="1"/>
    <xf numFmtId="0" fontId="4" fillId="2" borderId="2" xfId="1" applyFont="1" applyFill="1" applyBorder="1" applyAlignment="1">
      <alignment horizontal="center"/>
    </xf>
    <xf numFmtId="0" fontId="2" fillId="0" borderId="2" xfId="1" applyFont="1" applyBorder="1"/>
    <xf numFmtId="167" fontId="15" fillId="0" borderId="3" xfId="1" applyNumberFormat="1" applyFont="1" applyBorder="1"/>
    <xf numFmtId="167" fontId="2" fillId="0" borderId="3" xfId="1" applyNumberFormat="1" applyFont="1" applyBorder="1"/>
    <xf numFmtId="0" fontId="11" fillId="0" borderId="2" xfId="1" applyFont="1" applyBorder="1" applyAlignment="1">
      <alignment horizontal="center"/>
    </xf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1" fontId="11" fillId="0" borderId="0" xfId="5" applyNumberFormat="1" applyFont="1" applyBorder="1"/>
    <xf numFmtId="1" fontId="11" fillId="0" borderId="2" xfId="5" applyNumberFormat="1" applyFont="1" applyBorder="1"/>
    <xf numFmtId="3" fontId="11" fillId="0" borderId="2" xfId="5" applyNumberFormat="1" applyFont="1" applyBorder="1"/>
    <xf numFmtId="164" fontId="2" fillId="0" borderId="0" xfId="0" applyNumberFormat="1" applyFont="1"/>
    <xf numFmtId="167" fontId="11" fillId="0" borderId="0" xfId="6" applyNumberFormat="1" applyFont="1" applyAlignment="1">
      <alignment horizontal="left" indent="1"/>
    </xf>
    <xf numFmtId="164" fontId="11" fillId="0" borderId="0" xfId="6" applyNumberFormat="1" applyFont="1"/>
    <xf numFmtId="164" fontId="2" fillId="0" borderId="0" xfId="6" applyNumberFormat="1" applyFont="1"/>
    <xf numFmtId="164" fontId="2" fillId="3" borderId="0" xfId="6" applyNumberFormat="1" applyFont="1" applyFill="1"/>
    <xf numFmtId="0" fontId="19" fillId="0" borderId="0" xfId="1" applyFont="1"/>
    <xf numFmtId="166" fontId="2" fillId="0" borderId="0" xfId="5" applyNumberFormat="1" applyFont="1" applyBorder="1"/>
    <xf numFmtId="0" fontId="2" fillId="0" borderId="0" xfId="1" applyFont="1" applyAlignment="1">
      <alignment horizontal="right"/>
    </xf>
    <xf numFmtId="1" fontId="2" fillId="0" borderId="0" xfId="1" applyNumberFormat="1" applyFont="1"/>
    <xf numFmtId="164" fontId="2" fillId="0" borderId="0" xfId="4" applyNumberFormat="1" applyFont="1"/>
    <xf numFmtId="3" fontId="2" fillId="0" borderId="0" xfId="1" applyNumberFormat="1" applyFont="1"/>
    <xf numFmtId="9" fontId="2" fillId="0" borderId="0" xfId="5" applyFont="1"/>
    <xf numFmtId="166" fontId="2" fillId="0" borderId="0" xfId="5" applyNumberFormat="1" applyFont="1"/>
    <xf numFmtId="168" fontId="2" fillId="0" borderId="0" xfId="1" applyNumberFormat="1" applyFont="1"/>
    <xf numFmtId="166" fontId="4" fillId="0" borderId="0" xfId="5" applyNumberFormat="1" applyFont="1"/>
  </cellXfs>
  <cellStyles count="9">
    <cellStyle name="?Q\?1@" xfId="1" xr:uid="{00000000-0005-0000-0000-000000000000}"/>
    <cellStyle name="?Q\?1@ 4" xfId="6" xr:uid="{00000000-0005-0000-0000-000001000000}"/>
    <cellStyle name="Normaali" xfId="0" builtinId="0"/>
    <cellStyle name="Normaali 2" xfId="7" xr:uid="{00000000-0005-0000-0000-000003000000}"/>
    <cellStyle name="Normal_P&amp;L detailed overview " xfId="2" xr:uid="{00000000-0005-0000-0000-000004000000}"/>
    <cellStyle name="Normal_Sheet1" xfId="3" xr:uid="{00000000-0005-0000-0000-000005000000}"/>
    <cellStyle name="Normal_x_MCS_Operationals_09_04" xfId="4" xr:uid="{00000000-0005-0000-0000-000006000000}"/>
    <cellStyle name="Prosenttia" xfId="5" builtinId="5"/>
    <cellStyle name="Prosenttia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3"/>
  <sheetViews>
    <sheetView showGridLines="0" zoomScaleNormal="100" workbookViewId="0">
      <pane ySplit="2" topLeftCell="A3" activePane="bottomLeft" state="frozen"/>
      <selection pane="bottomLeft" activeCell="AW16" sqref="AW16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5" width="9.28515625" style="1" customWidth="1" outlineLevel="1"/>
    <col min="46" max="46" width="9.28515625" style="1" customWidth="1"/>
    <col min="47" max="16384" width="9.140625" style="1"/>
  </cols>
  <sheetData>
    <row r="1" spans="1:49" ht="13.5" customHeight="1" x14ac:dyDescent="0.2">
      <c r="A1" s="1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AB1" s="49"/>
      <c r="AC1" s="49"/>
      <c r="AD1" s="49"/>
      <c r="AE1" s="49"/>
      <c r="AL1" s="86"/>
      <c r="AM1" s="86"/>
      <c r="AN1" s="86"/>
      <c r="AO1" s="86"/>
      <c r="AQ1" s="86"/>
      <c r="AR1" s="86"/>
      <c r="AS1" s="86"/>
    </row>
    <row r="2" spans="1:49" s="2" customFormat="1" ht="16.5" customHeight="1" x14ac:dyDescent="0.25">
      <c r="A2" s="34" t="s">
        <v>1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</row>
    <row r="3" spans="1:49" ht="13.5" customHeight="1" x14ac:dyDescent="0.25">
      <c r="A3" s="6" t="s">
        <v>37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U3" s="81"/>
    </row>
    <row r="4" spans="1:49" ht="13.5" customHeight="1" x14ac:dyDescent="0.2">
      <c r="A4" s="12" t="s">
        <v>38</v>
      </c>
      <c r="B4" s="12"/>
      <c r="C4" s="32">
        <v>244.8</v>
      </c>
      <c r="D4" s="32">
        <v>248.6</v>
      </c>
      <c r="E4" s="32">
        <v>260.39999999999998</v>
      </c>
      <c r="F4" s="32">
        <v>266.7</v>
      </c>
      <c r="G4" s="33">
        <v>1020.5</v>
      </c>
      <c r="H4" s="32">
        <v>255.7</v>
      </c>
      <c r="I4" s="32">
        <v>264</v>
      </c>
      <c r="J4" s="32">
        <v>275.89999999999998</v>
      </c>
      <c r="K4" s="32">
        <v>282.3</v>
      </c>
      <c r="L4" s="33">
        <v>1078</v>
      </c>
      <c r="M4" s="32">
        <v>266</v>
      </c>
      <c r="N4" s="32">
        <v>276.89999999999998</v>
      </c>
      <c r="O4" s="32">
        <v>277.5</v>
      </c>
      <c r="P4" s="32">
        <v>284.5</v>
      </c>
      <c r="Q4" s="33">
        <f>M4+N4+O4+P4</f>
        <v>1104.9000000000001</v>
      </c>
      <c r="R4" s="32">
        <v>263.5</v>
      </c>
      <c r="S4" s="32">
        <v>271.60000000000002</v>
      </c>
      <c r="T4" s="32">
        <v>281.39999999999998</v>
      </c>
      <c r="U4" s="32">
        <v>290.39999999999998</v>
      </c>
      <c r="V4" s="33">
        <f>R4+S4+T4+U4</f>
        <v>1106.9000000000001</v>
      </c>
      <c r="W4" s="32">
        <v>275.39999999999998</v>
      </c>
      <c r="X4" s="32">
        <v>271.7</v>
      </c>
      <c r="Y4" s="32">
        <v>280.2</v>
      </c>
      <c r="Z4" s="32">
        <v>296</v>
      </c>
      <c r="AA4" s="33">
        <f>W4+X4+Y4+Z4</f>
        <v>1123.3</v>
      </c>
      <c r="AB4" s="32">
        <v>281.89999999999998</v>
      </c>
      <c r="AC4" s="32">
        <v>286.2</v>
      </c>
      <c r="AD4" s="32">
        <v>297.8</v>
      </c>
      <c r="AE4" s="32">
        <v>313.7</v>
      </c>
      <c r="AF4" s="33">
        <f>AB4+AC4+AD4+AE4</f>
        <v>1179.5999999999999</v>
      </c>
      <c r="AG4" s="32">
        <v>299.2</v>
      </c>
      <c r="AH4" s="32">
        <v>305.8</v>
      </c>
      <c r="AI4" s="32">
        <v>318.60000000000002</v>
      </c>
      <c r="AJ4" s="32">
        <v>329</v>
      </c>
      <c r="AK4" s="33">
        <f>AG4+AH4+AI4+AJ4</f>
        <v>1252.5999999999999</v>
      </c>
      <c r="AL4" s="32">
        <v>314.39999999999998</v>
      </c>
      <c r="AM4" s="32">
        <v>315.5</v>
      </c>
      <c r="AN4" s="32">
        <v>326.89999999999998</v>
      </c>
      <c r="AO4" s="32">
        <v>333.5</v>
      </c>
      <c r="AP4" s="33">
        <f>AL4+AM4+AN4+AO4</f>
        <v>1290.3</v>
      </c>
      <c r="AQ4" s="32">
        <v>318.7</v>
      </c>
      <c r="AR4" s="32">
        <v>317.8</v>
      </c>
      <c r="AS4" s="32">
        <v>330.5</v>
      </c>
      <c r="AU4" s="86"/>
    </row>
    <row r="5" spans="1:49" ht="13.5" customHeight="1" x14ac:dyDescent="0.2">
      <c r="A5" s="12"/>
      <c r="B5" s="1" t="s">
        <v>39</v>
      </c>
      <c r="C5" s="10">
        <v>184.4</v>
      </c>
      <c r="D5" s="10">
        <v>188.2</v>
      </c>
      <c r="E5" s="10">
        <v>190.3</v>
      </c>
      <c r="F5" s="10">
        <v>191.9</v>
      </c>
      <c r="G5" s="28">
        <v>754.7</v>
      </c>
      <c r="H5" s="10">
        <v>192.2</v>
      </c>
      <c r="I5" s="10">
        <v>197.7</v>
      </c>
      <c r="J5" s="10">
        <v>200.8</v>
      </c>
      <c r="K5" s="10">
        <v>201.7</v>
      </c>
      <c r="L5" s="28">
        <v>792.3</v>
      </c>
      <c r="M5" s="10">
        <v>199.7</v>
      </c>
      <c r="N5" s="10">
        <v>200.9</v>
      </c>
      <c r="O5" s="10">
        <v>202.9</v>
      </c>
      <c r="P5" s="10">
        <v>204.8</v>
      </c>
      <c r="Q5" s="28">
        <f>P5+O5+N5+M5</f>
        <v>808.3</v>
      </c>
      <c r="R5" s="10">
        <v>203.7</v>
      </c>
      <c r="S5" s="10">
        <v>204.7</v>
      </c>
      <c r="T5" s="10">
        <v>207.5</v>
      </c>
      <c r="U5" s="10">
        <v>207.8</v>
      </c>
      <c r="V5" s="28">
        <f>U5+T5+S5+R5</f>
        <v>823.7</v>
      </c>
      <c r="W5" s="10">
        <v>207.9</v>
      </c>
      <c r="X5" s="10">
        <v>204.3</v>
      </c>
      <c r="Y5" s="10">
        <v>206.4</v>
      </c>
      <c r="Z5" s="10">
        <v>209.3</v>
      </c>
      <c r="AA5" s="28">
        <f>Z5+Y5+X5+W5</f>
        <v>827.9</v>
      </c>
      <c r="AB5" s="10">
        <v>209.7</v>
      </c>
      <c r="AC5" s="10">
        <v>212.9</v>
      </c>
      <c r="AD5" s="10">
        <v>217.7</v>
      </c>
      <c r="AE5" s="10">
        <v>222.1</v>
      </c>
      <c r="AF5" s="28">
        <f>AE5+AD5+AC5+AB5</f>
        <v>862.39999999999986</v>
      </c>
      <c r="AG5" s="10">
        <v>224</v>
      </c>
      <c r="AH5" s="10">
        <v>228.2</v>
      </c>
      <c r="AI5" s="10">
        <v>232.8</v>
      </c>
      <c r="AJ5" s="10">
        <v>234.1</v>
      </c>
      <c r="AK5" s="28">
        <f>AJ5+AI5+AH5+AG5</f>
        <v>919.09999999999991</v>
      </c>
      <c r="AL5" s="10">
        <v>235</v>
      </c>
      <c r="AM5" s="10">
        <v>240.5</v>
      </c>
      <c r="AN5" s="10">
        <v>242.5</v>
      </c>
      <c r="AO5" s="10">
        <v>244.4</v>
      </c>
      <c r="AP5" s="28">
        <f>AO5+AN5+AM5+AL5</f>
        <v>962.4</v>
      </c>
      <c r="AQ5" s="10">
        <v>248.7</v>
      </c>
      <c r="AR5" s="10">
        <v>251.9</v>
      </c>
      <c r="AS5" s="10">
        <v>254.2</v>
      </c>
      <c r="AU5" s="88"/>
    </row>
    <row r="6" spans="1:49" ht="13.5" customHeight="1" x14ac:dyDescent="0.2">
      <c r="A6" s="12"/>
      <c r="B6" s="1" t="s">
        <v>40</v>
      </c>
      <c r="C6" s="10">
        <v>42.9</v>
      </c>
      <c r="D6" s="10">
        <v>42.3</v>
      </c>
      <c r="E6" s="10">
        <v>51.4</v>
      </c>
      <c r="F6" s="10">
        <v>58</v>
      </c>
      <c r="G6" s="28">
        <v>194.6</v>
      </c>
      <c r="H6" s="10">
        <v>46.7</v>
      </c>
      <c r="I6" s="10">
        <v>48.9</v>
      </c>
      <c r="J6" s="10">
        <v>57.4</v>
      </c>
      <c r="K6" s="10">
        <v>63.1</v>
      </c>
      <c r="L6" s="28">
        <v>216.2</v>
      </c>
      <c r="M6" s="10">
        <v>49.8</v>
      </c>
      <c r="N6" s="10">
        <v>58.8</v>
      </c>
      <c r="O6" s="10">
        <v>57.4</v>
      </c>
      <c r="P6" s="10">
        <v>63.6</v>
      </c>
      <c r="Q6" s="28">
        <f>P6+O6+N6+M6</f>
        <v>229.60000000000002</v>
      </c>
      <c r="R6" s="74">
        <v>45.7</v>
      </c>
      <c r="S6" s="74">
        <v>52.8</v>
      </c>
      <c r="T6" s="74">
        <v>59.3</v>
      </c>
      <c r="U6" s="74">
        <v>68.400000000000006</v>
      </c>
      <c r="V6" s="28">
        <f>U6+T6+S6+R6</f>
        <v>226.2</v>
      </c>
      <c r="W6" s="74">
        <v>52.8</v>
      </c>
      <c r="X6" s="74">
        <v>52.7</v>
      </c>
      <c r="Y6" s="74">
        <v>59.8</v>
      </c>
      <c r="Z6" s="10">
        <v>72.5</v>
      </c>
      <c r="AA6" s="28">
        <f>Z6+Y6+X6+W6</f>
        <v>237.8</v>
      </c>
      <c r="AB6" s="74">
        <v>58.7</v>
      </c>
      <c r="AC6" s="74">
        <v>58.8</v>
      </c>
      <c r="AD6" s="74">
        <v>66.400000000000006</v>
      </c>
      <c r="AE6" s="10">
        <v>77.5</v>
      </c>
      <c r="AF6" s="28">
        <f>AE6+AD6+AC6+AB6</f>
        <v>261.39999999999998</v>
      </c>
      <c r="AG6" s="74">
        <v>62.5</v>
      </c>
      <c r="AH6" s="74">
        <v>65.099999999999994</v>
      </c>
      <c r="AI6" s="74">
        <v>73.5</v>
      </c>
      <c r="AJ6" s="74">
        <v>82.4</v>
      </c>
      <c r="AK6" s="28">
        <f>AJ6+AI6+AH6+AG6</f>
        <v>283.5</v>
      </c>
      <c r="AL6" s="74">
        <v>68.2</v>
      </c>
      <c r="AM6" s="74">
        <v>64.099999999999994</v>
      </c>
      <c r="AN6" s="74">
        <v>73.400000000000006</v>
      </c>
      <c r="AO6" s="74">
        <v>78</v>
      </c>
      <c r="AP6" s="28">
        <f>AO6+AN6+AM6+AL6</f>
        <v>283.7</v>
      </c>
      <c r="AQ6" s="74">
        <v>62.4</v>
      </c>
      <c r="AR6" s="74">
        <v>58.5</v>
      </c>
      <c r="AS6" s="74">
        <v>68.400000000000006</v>
      </c>
      <c r="AU6" s="86"/>
      <c r="AV6" s="10"/>
    </row>
    <row r="7" spans="1:49" customFormat="1" ht="13.5" customHeight="1" x14ac:dyDescent="0.2">
      <c r="B7" s="1" t="s">
        <v>41</v>
      </c>
      <c r="C7" s="74">
        <v>17.5</v>
      </c>
      <c r="D7" s="74">
        <v>18.100000000000001</v>
      </c>
      <c r="E7" s="74">
        <v>18.7</v>
      </c>
      <c r="F7" s="74">
        <v>16.8</v>
      </c>
      <c r="G7" s="28">
        <v>71.2</v>
      </c>
      <c r="H7" s="74">
        <v>16.899999999999999</v>
      </c>
      <c r="I7" s="74">
        <v>17.5</v>
      </c>
      <c r="J7" s="74">
        <v>17.7</v>
      </c>
      <c r="K7" s="74">
        <v>17.5</v>
      </c>
      <c r="L7" s="28">
        <v>69.5</v>
      </c>
      <c r="M7" s="74">
        <v>16.5</v>
      </c>
      <c r="N7" s="74">
        <v>17.2</v>
      </c>
      <c r="O7" s="74">
        <v>17.2</v>
      </c>
      <c r="P7" s="74">
        <v>16.100000000000001</v>
      </c>
      <c r="Q7" s="28">
        <f>P7+O7+N7+M7</f>
        <v>67</v>
      </c>
      <c r="R7" s="74">
        <v>14</v>
      </c>
      <c r="S7" s="74">
        <v>14.1</v>
      </c>
      <c r="T7" s="74">
        <v>14.6</v>
      </c>
      <c r="U7" s="74">
        <v>14.2</v>
      </c>
      <c r="V7" s="28">
        <f>U7+T7+S7+R7</f>
        <v>56.9</v>
      </c>
      <c r="W7" s="74">
        <v>14.6</v>
      </c>
      <c r="X7" s="74">
        <v>14.7</v>
      </c>
      <c r="Y7" s="74">
        <v>14</v>
      </c>
      <c r="Z7" s="74">
        <v>14.2</v>
      </c>
      <c r="AA7" s="28">
        <f>Z7+Y7+X7+W7</f>
        <v>57.5</v>
      </c>
      <c r="AB7" s="74">
        <v>13.5</v>
      </c>
      <c r="AC7" s="74">
        <v>14.5</v>
      </c>
      <c r="AD7" s="74">
        <v>13.7</v>
      </c>
      <c r="AE7" s="74">
        <v>14.1</v>
      </c>
      <c r="AF7" s="28">
        <f>AE7+AD7+AC7+AB7</f>
        <v>55.8</v>
      </c>
      <c r="AG7" s="74">
        <v>12.6</v>
      </c>
      <c r="AH7" s="74">
        <v>12.5</v>
      </c>
      <c r="AI7" s="74">
        <v>12.3</v>
      </c>
      <c r="AJ7" s="74">
        <v>12.6</v>
      </c>
      <c r="AK7" s="28">
        <f>AJ7+AI7+AH7+AG7</f>
        <v>50</v>
      </c>
      <c r="AL7" s="74">
        <v>11.2</v>
      </c>
      <c r="AM7" s="74">
        <v>10.9</v>
      </c>
      <c r="AN7" s="74">
        <v>10.9</v>
      </c>
      <c r="AO7" s="74">
        <v>11.1</v>
      </c>
      <c r="AP7" s="28">
        <f>AO7+AN7+AM7+AL7</f>
        <v>44.099999999999994</v>
      </c>
      <c r="AQ7" s="74">
        <v>7.6</v>
      </c>
      <c r="AR7" s="74">
        <v>7.5</v>
      </c>
      <c r="AS7" s="74">
        <v>7.8</v>
      </c>
      <c r="AU7" s="86"/>
      <c r="AV7" s="10"/>
    </row>
    <row r="8" spans="1:49" ht="13.5" customHeight="1" x14ac:dyDescent="0.2">
      <c r="A8" s="12" t="s">
        <v>42</v>
      </c>
      <c r="B8" s="12"/>
      <c r="G8" s="65"/>
      <c r="L8" s="65"/>
      <c r="Q8" s="65"/>
      <c r="R8" s="32">
        <v>69.400000000000006</v>
      </c>
      <c r="S8" s="32">
        <v>74.5</v>
      </c>
      <c r="T8" s="32">
        <v>76.099999999999994</v>
      </c>
      <c r="U8" s="32">
        <v>83.9</v>
      </c>
      <c r="V8" s="33">
        <f>R8+S8+T8+U8</f>
        <v>303.89999999999998</v>
      </c>
      <c r="W8" s="32">
        <v>85.6</v>
      </c>
      <c r="X8" s="32">
        <v>80</v>
      </c>
      <c r="Y8" s="32">
        <v>82.1</v>
      </c>
      <c r="Z8" s="32">
        <v>91</v>
      </c>
      <c r="AA8" s="33">
        <f>W8+X8+Y8+Z8</f>
        <v>338.7</v>
      </c>
      <c r="AB8" s="32">
        <v>95.7</v>
      </c>
      <c r="AC8" s="32">
        <v>92.8</v>
      </c>
      <c r="AD8" s="32">
        <v>95</v>
      </c>
      <c r="AE8" s="32">
        <v>109.8</v>
      </c>
      <c r="AF8" s="33">
        <f>AB8+AC8+AD8+AE8</f>
        <v>393.3</v>
      </c>
      <c r="AG8" s="32">
        <v>106.1</v>
      </c>
      <c r="AH8" s="32">
        <v>107.2</v>
      </c>
      <c r="AI8" s="32">
        <v>106.1</v>
      </c>
      <c r="AJ8" s="32">
        <v>117.9</v>
      </c>
      <c r="AK8" s="33">
        <f>AG8+AH8+AI8+AJ8</f>
        <v>437.29999999999995</v>
      </c>
      <c r="AL8" s="32">
        <v>113.8</v>
      </c>
      <c r="AM8" s="32">
        <v>106.7</v>
      </c>
      <c r="AN8" s="32">
        <v>104.3</v>
      </c>
      <c r="AO8" s="32">
        <v>110.7</v>
      </c>
      <c r="AP8" s="33">
        <f>AL8+AM8+AN8+AO8</f>
        <v>435.5</v>
      </c>
      <c r="AQ8" s="32">
        <f>AQ9+AQ10</f>
        <v>107.5</v>
      </c>
      <c r="AR8" s="32">
        <f>AR9+AR10</f>
        <v>107.4</v>
      </c>
      <c r="AS8" s="32">
        <f>AS9+AS10</f>
        <v>101.3</v>
      </c>
      <c r="AU8" s="86"/>
    </row>
    <row r="9" spans="1:49" ht="13.5" customHeight="1" x14ac:dyDescent="0.2">
      <c r="A9" s="12"/>
      <c r="B9" s="1" t="s">
        <v>43</v>
      </c>
      <c r="G9" s="65"/>
      <c r="L9" s="65"/>
      <c r="Q9" s="65"/>
      <c r="R9" s="32"/>
      <c r="S9" s="32"/>
      <c r="T9" s="32"/>
      <c r="U9" s="32"/>
      <c r="V9" s="33"/>
      <c r="W9" s="74"/>
      <c r="X9" s="74"/>
      <c r="Y9" s="74"/>
      <c r="Z9" s="10"/>
      <c r="AA9" s="28"/>
      <c r="AB9" s="74">
        <v>15.8</v>
      </c>
      <c r="AC9" s="74">
        <v>12.9</v>
      </c>
      <c r="AD9" s="74">
        <v>13.2</v>
      </c>
      <c r="AE9" s="10">
        <v>18.7</v>
      </c>
      <c r="AF9" s="28">
        <f>AB9+AC9+AD9+AE9</f>
        <v>60.600000000000009</v>
      </c>
      <c r="AG9" s="74">
        <v>20.9</v>
      </c>
      <c r="AH9" s="74">
        <v>19.399999999999999</v>
      </c>
      <c r="AI9" s="74">
        <v>17.5</v>
      </c>
      <c r="AJ9" s="74">
        <v>24</v>
      </c>
      <c r="AK9" s="28">
        <f>AJ9+AI9+AH9+AG9</f>
        <v>81.8</v>
      </c>
      <c r="AL9" s="74">
        <v>25</v>
      </c>
      <c r="AM9" s="74">
        <v>18.399999999999999</v>
      </c>
      <c r="AN9" s="74">
        <v>17.899999999999999</v>
      </c>
      <c r="AO9" s="74">
        <v>22</v>
      </c>
      <c r="AP9" s="28">
        <f>AO9+AN9+AM9+AL9</f>
        <v>83.3</v>
      </c>
      <c r="AQ9" s="74">
        <v>25.4</v>
      </c>
      <c r="AR9" s="74">
        <v>22.2</v>
      </c>
      <c r="AS9" s="74">
        <f>21.8+0.5</f>
        <v>22.3</v>
      </c>
      <c r="AU9" s="88"/>
      <c r="AW9" s="10"/>
    </row>
    <row r="10" spans="1:49" ht="13.5" customHeight="1" x14ac:dyDescent="0.2">
      <c r="A10" s="12"/>
      <c r="B10" s="1" t="s">
        <v>44</v>
      </c>
      <c r="G10" s="65"/>
      <c r="L10" s="65"/>
      <c r="Q10" s="65"/>
      <c r="R10" s="32"/>
      <c r="S10" s="32"/>
      <c r="T10" s="32"/>
      <c r="U10" s="32"/>
      <c r="V10" s="33"/>
      <c r="W10" s="74"/>
      <c r="X10" s="74"/>
      <c r="Y10" s="74"/>
      <c r="Z10" s="74"/>
      <c r="AA10" s="28"/>
      <c r="AB10" s="74">
        <f t="shared" ref="AB10:AH10" si="0">AB8-AB9</f>
        <v>79.900000000000006</v>
      </c>
      <c r="AC10" s="74">
        <f t="shared" si="0"/>
        <v>79.899999999999991</v>
      </c>
      <c r="AD10" s="74">
        <f t="shared" si="0"/>
        <v>81.8</v>
      </c>
      <c r="AE10" s="74">
        <f t="shared" si="0"/>
        <v>91.1</v>
      </c>
      <c r="AF10" s="28">
        <f t="shared" si="0"/>
        <v>332.7</v>
      </c>
      <c r="AG10" s="74">
        <f t="shared" si="0"/>
        <v>85.199999999999989</v>
      </c>
      <c r="AH10" s="74">
        <f t="shared" si="0"/>
        <v>87.800000000000011</v>
      </c>
      <c r="AI10" s="74">
        <f>AI8-AI9</f>
        <v>88.6</v>
      </c>
      <c r="AJ10" s="74">
        <f>AJ8-AJ9</f>
        <v>93.9</v>
      </c>
      <c r="AK10" s="28">
        <f>AJ10+AI10+AH10+AG10</f>
        <v>355.5</v>
      </c>
      <c r="AL10" s="74">
        <f t="shared" ref="AL10:AM10" si="1">AL8-AL9</f>
        <v>88.8</v>
      </c>
      <c r="AM10" s="74">
        <f t="shared" si="1"/>
        <v>88.300000000000011</v>
      </c>
      <c r="AN10" s="74">
        <f t="shared" ref="AN10:AO10" si="2">AN8-AN9</f>
        <v>86.4</v>
      </c>
      <c r="AO10" s="74">
        <f t="shared" si="2"/>
        <v>88.7</v>
      </c>
      <c r="AP10" s="28">
        <f>AO10+AN10+AM10+AL10</f>
        <v>352.20000000000005</v>
      </c>
      <c r="AQ10" s="74">
        <v>82.1</v>
      </c>
      <c r="AR10" s="74">
        <f>80.9+4.3</f>
        <v>85.2</v>
      </c>
      <c r="AS10" s="74">
        <f>75.9+3.1</f>
        <v>79</v>
      </c>
      <c r="AU10" s="74">
        <f>+AR10-AM10</f>
        <v>-3.1000000000000085</v>
      </c>
      <c r="AV10" s="74">
        <f>+AS10-AN10</f>
        <v>-7.4000000000000057</v>
      </c>
    </row>
    <row r="11" spans="1:49" ht="13.5" customHeight="1" x14ac:dyDescent="0.2">
      <c r="A11" s="12" t="s">
        <v>45</v>
      </c>
      <c r="B11" s="12"/>
      <c r="C11" s="32">
        <v>145.19999999999999</v>
      </c>
      <c r="D11" s="32">
        <v>144.30000000000001</v>
      </c>
      <c r="E11" s="32">
        <v>158.4</v>
      </c>
      <c r="F11" s="32">
        <v>167.3</v>
      </c>
      <c r="G11" s="33">
        <v>615.20000000000005</v>
      </c>
      <c r="H11" s="32">
        <v>160.1</v>
      </c>
      <c r="I11" s="32">
        <v>181.1</v>
      </c>
      <c r="J11" s="32">
        <v>177.9</v>
      </c>
      <c r="K11" s="32">
        <v>190.2</v>
      </c>
      <c r="L11" s="33">
        <v>709.4</v>
      </c>
      <c r="M11" s="32">
        <v>183.6</v>
      </c>
      <c r="N11" s="32">
        <v>180.6</v>
      </c>
      <c r="O11" s="32">
        <v>176.3</v>
      </c>
      <c r="P11" s="32">
        <v>186.1</v>
      </c>
      <c r="Q11" s="33">
        <f>M11+N11+O11+P11</f>
        <v>726.6</v>
      </c>
      <c r="R11" s="32">
        <v>106.8</v>
      </c>
      <c r="S11" s="32">
        <v>105.5</v>
      </c>
      <c r="T11" s="32">
        <v>107.4</v>
      </c>
      <c r="U11" s="32">
        <v>113</v>
      </c>
      <c r="V11" s="33">
        <f>R11+S11+T11+U11</f>
        <v>432.70000000000005</v>
      </c>
      <c r="W11" s="32">
        <v>107.1</v>
      </c>
      <c r="X11" s="32">
        <v>109.1</v>
      </c>
      <c r="Y11" s="32">
        <v>105.2</v>
      </c>
      <c r="Z11" s="32">
        <v>111.2</v>
      </c>
      <c r="AA11" s="33">
        <f>W11+X11+Y11+Z11</f>
        <v>432.59999999999997</v>
      </c>
      <c r="AB11" s="32">
        <v>104</v>
      </c>
      <c r="AC11" s="32">
        <v>105.3</v>
      </c>
      <c r="AD11" s="32">
        <v>103.6</v>
      </c>
      <c r="AE11" s="32">
        <v>112</v>
      </c>
      <c r="AF11" s="33">
        <f>AB11+AC11+AD11+AE11</f>
        <v>424.9</v>
      </c>
      <c r="AG11" s="32">
        <v>106.2</v>
      </c>
      <c r="AH11" s="32">
        <v>108.5</v>
      </c>
      <c r="AI11" s="32">
        <v>109.3</v>
      </c>
      <c r="AJ11" s="32">
        <v>115.6</v>
      </c>
      <c r="AK11" s="33">
        <f>AG11+AH11+AI11+AJ11</f>
        <v>439.6</v>
      </c>
      <c r="AL11" s="32">
        <v>111.5</v>
      </c>
      <c r="AM11" s="32">
        <v>110.5</v>
      </c>
      <c r="AN11" s="32">
        <v>113.6</v>
      </c>
      <c r="AO11" s="32">
        <v>119.1</v>
      </c>
      <c r="AP11" s="33">
        <f>AL11+AM11+AN11+AO11</f>
        <v>454.70000000000005</v>
      </c>
      <c r="AQ11" s="32">
        <v>108.3</v>
      </c>
      <c r="AR11" s="32">
        <f>116.2</f>
        <v>116.2</v>
      </c>
      <c r="AS11" s="32">
        <v>104</v>
      </c>
      <c r="AU11" s="86"/>
    </row>
    <row r="12" spans="1:49" ht="13.5" customHeight="1" x14ac:dyDescent="0.25">
      <c r="A12" s="6" t="s">
        <v>46</v>
      </c>
      <c r="B12" s="8"/>
      <c r="C12" s="8"/>
      <c r="D12" s="8"/>
      <c r="E12" s="8"/>
      <c r="F12" s="8"/>
      <c r="G12" s="25"/>
      <c r="H12" s="8"/>
      <c r="I12" s="8"/>
      <c r="J12" s="8"/>
      <c r="K12" s="8"/>
      <c r="L12" s="25"/>
      <c r="M12" s="8"/>
      <c r="N12" s="8"/>
      <c r="O12" s="8"/>
      <c r="P12" s="8"/>
      <c r="Q12" s="25"/>
      <c r="R12" s="8"/>
      <c r="S12" s="8"/>
      <c r="T12" s="8"/>
      <c r="U12" s="8"/>
      <c r="V12" s="25"/>
      <c r="W12" s="8"/>
      <c r="X12" s="8"/>
      <c r="Y12" s="8"/>
      <c r="Z12" s="8"/>
      <c r="AA12" s="25"/>
      <c r="AB12" s="8"/>
      <c r="AC12" s="8"/>
      <c r="AD12" s="8"/>
      <c r="AE12" s="8"/>
      <c r="AF12" s="25"/>
      <c r="AG12" s="8"/>
      <c r="AH12" s="8"/>
      <c r="AI12" s="8"/>
      <c r="AJ12" s="8"/>
      <c r="AK12" s="25"/>
      <c r="AL12" s="8"/>
      <c r="AM12" s="8"/>
      <c r="AN12" s="8"/>
      <c r="AO12" s="8"/>
      <c r="AP12" s="25"/>
      <c r="AQ12" s="8"/>
      <c r="AR12" s="8"/>
      <c r="AS12" s="8"/>
      <c r="AT12" s="81"/>
    </row>
    <row r="13" spans="1:49" ht="13.5" customHeight="1" x14ac:dyDescent="0.2">
      <c r="A13" s="12" t="s">
        <v>47</v>
      </c>
      <c r="C13" s="41">
        <v>4724300</v>
      </c>
      <c r="D13" s="41">
        <v>4730900</v>
      </c>
      <c r="E13" s="41">
        <v>4731300</v>
      </c>
      <c r="F13" s="41">
        <v>4694700</v>
      </c>
      <c r="G13" s="35">
        <v>4694700</v>
      </c>
      <c r="H13" s="36">
        <v>4670900</v>
      </c>
      <c r="I13" s="36">
        <v>4699900</v>
      </c>
      <c r="J13" s="36">
        <v>4709500</v>
      </c>
      <c r="K13" s="36">
        <v>4679300</v>
      </c>
      <c r="L13" s="35">
        <v>4679300</v>
      </c>
      <c r="M13" s="36">
        <v>4655600</v>
      </c>
      <c r="N13" s="36">
        <v>4662200</v>
      </c>
      <c r="O13" s="36">
        <v>4678700</v>
      </c>
      <c r="P13" s="36">
        <v>4659700</v>
      </c>
      <c r="Q13" s="35">
        <v>4659700</v>
      </c>
      <c r="R13" s="36">
        <v>4640900</v>
      </c>
      <c r="S13" s="36">
        <v>4672200</v>
      </c>
      <c r="T13" s="36">
        <v>4710500</v>
      </c>
      <c r="U13" s="36">
        <v>4736500</v>
      </c>
      <c r="V13" s="35">
        <f t="shared" ref="V13:V18" si="3">U13</f>
        <v>4736500</v>
      </c>
      <c r="W13" s="36">
        <v>4744300</v>
      </c>
      <c r="X13" s="36">
        <v>4747900</v>
      </c>
      <c r="Y13" s="36">
        <v>4787800</v>
      </c>
      <c r="Z13" s="75">
        <v>4798100</v>
      </c>
      <c r="AA13" s="35">
        <f t="shared" ref="AA13:AA18" si="4">Z13</f>
        <v>4798100</v>
      </c>
      <c r="AB13" s="36">
        <v>4807700</v>
      </c>
      <c r="AC13" s="36">
        <v>4850300</v>
      </c>
      <c r="AD13" s="36">
        <v>4922300</v>
      </c>
      <c r="AE13" s="75">
        <v>4919100</v>
      </c>
      <c r="AF13" s="35">
        <f t="shared" ref="AF13:AF18" si="5">AE13</f>
        <v>4919100</v>
      </c>
      <c r="AG13" s="36">
        <v>4943200</v>
      </c>
      <c r="AH13" s="36">
        <v>5011400</v>
      </c>
      <c r="AI13" s="36">
        <v>5076400</v>
      </c>
      <c r="AJ13" s="36">
        <v>5088200</v>
      </c>
      <c r="AK13" s="35">
        <f t="shared" ref="AK13:AK18" si="6">AJ13</f>
        <v>5088200</v>
      </c>
      <c r="AL13" s="36">
        <v>5095600</v>
      </c>
      <c r="AM13" s="36">
        <v>5141100</v>
      </c>
      <c r="AN13" s="36">
        <v>5154800</v>
      </c>
      <c r="AO13" s="36">
        <v>5164100</v>
      </c>
      <c r="AP13" s="35">
        <f t="shared" ref="AP13:AP18" si="7">AO13</f>
        <v>5164100</v>
      </c>
      <c r="AQ13" s="36">
        <v>5167500</v>
      </c>
      <c r="AR13" s="36">
        <v>5215000</v>
      </c>
      <c r="AS13" s="36">
        <v>5256700</v>
      </c>
      <c r="AT13" s="43"/>
      <c r="AU13" s="43"/>
    </row>
    <row r="14" spans="1:49" ht="13.5" customHeight="1" x14ac:dyDescent="0.2">
      <c r="B14" s="50" t="s">
        <v>48</v>
      </c>
      <c r="C14" s="38">
        <v>4200300</v>
      </c>
      <c r="D14" s="38">
        <v>4197900</v>
      </c>
      <c r="E14" s="38">
        <v>4186800</v>
      </c>
      <c r="F14" s="38">
        <v>4182300</v>
      </c>
      <c r="G14" s="37">
        <f>F14</f>
        <v>4182300</v>
      </c>
      <c r="H14" s="38">
        <v>4182600</v>
      </c>
      <c r="I14" s="38">
        <v>4208200</v>
      </c>
      <c r="J14" s="38">
        <v>4205600</v>
      </c>
      <c r="K14" s="38">
        <v>4201400</v>
      </c>
      <c r="L14" s="37">
        <f>K14</f>
        <v>4201400</v>
      </c>
      <c r="M14" s="38">
        <v>4202300</v>
      </c>
      <c r="N14" s="38">
        <v>4210500</v>
      </c>
      <c r="O14" s="38">
        <v>4218900</v>
      </c>
      <c r="P14" s="38">
        <v>4214200</v>
      </c>
      <c r="Q14" s="37">
        <f>P14</f>
        <v>4214200</v>
      </c>
      <c r="R14" s="38">
        <v>4212700</v>
      </c>
      <c r="S14" s="38">
        <v>4239900</v>
      </c>
      <c r="T14" s="38">
        <v>4258400</v>
      </c>
      <c r="U14" s="38">
        <v>4295200</v>
      </c>
      <c r="V14" s="37">
        <f t="shared" si="3"/>
        <v>4295200</v>
      </c>
      <c r="W14" s="38">
        <v>4316000</v>
      </c>
      <c r="X14" s="38">
        <v>4342200</v>
      </c>
      <c r="Y14" s="38">
        <v>4367000</v>
      </c>
      <c r="Z14" s="38">
        <v>4388700</v>
      </c>
      <c r="AA14" s="37">
        <f t="shared" si="4"/>
        <v>4388700</v>
      </c>
      <c r="AB14" s="38">
        <v>4415800</v>
      </c>
      <c r="AC14" s="38">
        <v>4452500</v>
      </c>
      <c r="AD14" s="38">
        <v>4506200</v>
      </c>
      <c r="AE14" s="38">
        <v>4513300</v>
      </c>
      <c r="AF14" s="37">
        <f t="shared" si="5"/>
        <v>4513300</v>
      </c>
      <c r="AG14" s="38">
        <v>4543600</v>
      </c>
      <c r="AH14" s="38">
        <v>4595900</v>
      </c>
      <c r="AI14" s="38">
        <v>4631300</v>
      </c>
      <c r="AJ14" s="38">
        <v>4654800</v>
      </c>
      <c r="AK14" s="37">
        <f t="shared" si="6"/>
        <v>4654800</v>
      </c>
      <c r="AL14" s="38">
        <v>4674200</v>
      </c>
      <c r="AM14" s="38">
        <v>4717500</v>
      </c>
      <c r="AN14" s="38">
        <v>4721500</v>
      </c>
      <c r="AO14" s="38">
        <v>4745400</v>
      </c>
      <c r="AP14" s="37">
        <f t="shared" si="7"/>
        <v>4745400</v>
      </c>
      <c r="AQ14" s="38">
        <v>4763600</v>
      </c>
      <c r="AR14" s="38">
        <v>4805700</v>
      </c>
      <c r="AS14" s="38">
        <v>4833400</v>
      </c>
      <c r="AT14" s="87"/>
      <c r="AU14" s="43"/>
    </row>
    <row r="15" spans="1:49" ht="13.5" customHeight="1" x14ac:dyDescent="0.2">
      <c r="B15" s="50" t="s">
        <v>49</v>
      </c>
      <c r="C15" s="38">
        <v>378800</v>
      </c>
      <c r="D15" s="38">
        <v>385900</v>
      </c>
      <c r="E15" s="38">
        <v>390200</v>
      </c>
      <c r="F15" s="38">
        <v>395000</v>
      </c>
      <c r="G15" s="37">
        <f>F15</f>
        <v>395000</v>
      </c>
      <c r="H15" s="38">
        <v>397100</v>
      </c>
      <c r="I15" s="38">
        <v>401500</v>
      </c>
      <c r="J15" s="38">
        <v>406400</v>
      </c>
      <c r="K15" s="38">
        <v>410900</v>
      </c>
      <c r="L15" s="37">
        <f>K15</f>
        <v>410900</v>
      </c>
      <c r="M15" s="38">
        <v>418500</v>
      </c>
      <c r="N15" s="38">
        <v>421000</v>
      </c>
      <c r="O15" s="38">
        <v>427000</v>
      </c>
      <c r="P15" s="38">
        <v>437400</v>
      </c>
      <c r="Q15" s="37">
        <f>P15</f>
        <v>437400</v>
      </c>
      <c r="R15" s="38">
        <v>475100</v>
      </c>
      <c r="S15" s="38">
        <v>482500</v>
      </c>
      <c r="T15" s="38">
        <v>487700</v>
      </c>
      <c r="U15" s="38">
        <v>496400</v>
      </c>
      <c r="V15" s="37">
        <v>496400</v>
      </c>
      <c r="W15" s="38">
        <v>529500</v>
      </c>
      <c r="X15" s="38">
        <v>540700</v>
      </c>
      <c r="Y15" s="38">
        <v>556800</v>
      </c>
      <c r="Z15" s="38">
        <v>583400</v>
      </c>
      <c r="AA15" s="42">
        <v>583400</v>
      </c>
      <c r="AB15" s="38">
        <v>596400</v>
      </c>
      <c r="AC15" s="38">
        <v>627200</v>
      </c>
      <c r="AD15" s="38">
        <v>665800</v>
      </c>
      <c r="AE15" s="38">
        <v>683000</v>
      </c>
      <c r="AF15" s="37">
        <f t="shared" si="5"/>
        <v>683000</v>
      </c>
      <c r="AG15" s="38">
        <v>713000</v>
      </c>
      <c r="AH15" s="38">
        <v>739800</v>
      </c>
      <c r="AI15" s="38">
        <v>777000</v>
      </c>
      <c r="AJ15" s="38">
        <v>812400</v>
      </c>
      <c r="AK15" s="37">
        <f t="shared" si="6"/>
        <v>812400</v>
      </c>
      <c r="AL15" s="38">
        <v>838800</v>
      </c>
      <c r="AM15" s="38">
        <v>871700</v>
      </c>
      <c r="AN15" s="38">
        <v>880300</v>
      </c>
      <c r="AO15" s="38">
        <v>925300</v>
      </c>
      <c r="AP15" s="37">
        <f t="shared" si="7"/>
        <v>925300</v>
      </c>
      <c r="AQ15" s="38">
        <v>961400</v>
      </c>
      <c r="AR15" s="38">
        <v>1008500</v>
      </c>
      <c r="AS15" s="38">
        <v>1048300</v>
      </c>
      <c r="AT15" s="87"/>
      <c r="AU15" s="43"/>
    </row>
    <row r="16" spans="1:49" ht="13.5" customHeight="1" x14ac:dyDescent="0.2">
      <c r="A16" s="50"/>
      <c r="B16" s="50" t="s">
        <v>50</v>
      </c>
      <c r="C16" s="38">
        <v>524000</v>
      </c>
      <c r="D16" s="38">
        <v>533000</v>
      </c>
      <c r="E16" s="38">
        <v>544500</v>
      </c>
      <c r="F16" s="38">
        <v>512400</v>
      </c>
      <c r="G16" s="37">
        <v>512400</v>
      </c>
      <c r="H16" s="38">
        <v>488300</v>
      </c>
      <c r="I16" s="38">
        <v>491700</v>
      </c>
      <c r="J16" s="38">
        <v>503900</v>
      </c>
      <c r="K16" s="38">
        <v>477900</v>
      </c>
      <c r="L16" s="37">
        <v>477900</v>
      </c>
      <c r="M16" s="38">
        <v>453200</v>
      </c>
      <c r="N16" s="38">
        <v>451800</v>
      </c>
      <c r="O16" s="38">
        <v>459800</v>
      </c>
      <c r="P16" s="38">
        <v>445500</v>
      </c>
      <c r="Q16" s="37">
        <v>445500</v>
      </c>
      <c r="R16" s="38">
        <v>428200</v>
      </c>
      <c r="S16" s="38">
        <v>432300</v>
      </c>
      <c r="T16" s="38">
        <v>452100</v>
      </c>
      <c r="U16" s="38">
        <v>441300</v>
      </c>
      <c r="V16" s="37">
        <f t="shared" si="3"/>
        <v>441300</v>
      </c>
      <c r="W16" s="38">
        <v>428400</v>
      </c>
      <c r="X16" s="38">
        <v>405700</v>
      </c>
      <c r="Y16" s="38">
        <v>420800</v>
      </c>
      <c r="Z16" s="38">
        <v>409300</v>
      </c>
      <c r="AA16" s="37">
        <f t="shared" si="4"/>
        <v>409300</v>
      </c>
      <c r="AB16" s="38">
        <v>391900</v>
      </c>
      <c r="AC16" s="38">
        <v>397900</v>
      </c>
      <c r="AD16" s="38">
        <v>416100</v>
      </c>
      <c r="AE16" s="38">
        <v>405800</v>
      </c>
      <c r="AF16" s="37">
        <f t="shared" si="5"/>
        <v>405800</v>
      </c>
      <c r="AG16" s="38">
        <v>399600</v>
      </c>
      <c r="AH16" s="38">
        <v>415500</v>
      </c>
      <c r="AI16" s="38">
        <v>445000</v>
      </c>
      <c r="AJ16" s="38">
        <v>433400</v>
      </c>
      <c r="AK16" s="37">
        <f t="shared" si="6"/>
        <v>433400</v>
      </c>
      <c r="AL16" s="38">
        <v>421400</v>
      </c>
      <c r="AM16" s="38">
        <v>423600</v>
      </c>
      <c r="AN16" s="38">
        <v>433300</v>
      </c>
      <c r="AO16" s="38">
        <v>418700</v>
      </c>
      <c r="AP16" s="37">
        <f t="shared" si="7"/>
        <v>418700</v>
      </c>
      <c r="AQ16" s="38">
        <v>403900</v>
      </c>
      <c r="AR16" s="38">
        <v>409200</v>
      </c>
      <c r="AS16" s="38">
        <v>423200</v>
      </c>
      <c r="AT16" s="87"/>
      <c r="AU16" s="43"/>
    </row>
    <row r="17" spans="1:50" ht="13.5" customHeight="1" x14ac:dyDescent="0.2">
      <c r="A17" s="12" t="s">
        <v>51</v>
      </c>
      <c r="B17" s="13"/>
      <c r="C17" s="40">
        <v>3418200</v>
      </c>
      <c r="D17" s="40">
        <v>3416800</v>
      </c>
      <c r="E17" s="40">
        <v>3417100</v>
      </c>
      <c r="F17" s="40">
        <v>3367500</v>
      </c>
      <c r="G17" s="39">
        <v>3367500</v>
      </c>
      <c r="H17" s="40">
        <v>3330100</v>
      </c>
      <c r="I17" s="40">
        <v>3334600</v>
      </c>
      <c r="J17" s="40">
        <v>3334500</v>
      </c>
      <c r="K17" s="40">
        <v>3290600</v>
      </c>
      <c r="L17" s="39">
        <v>3290600</v>
      </c>
      <c r="M17" s="40">
        <v>3261000</v>
      </c>
      <c r="N17" s="40">
        <v>3257800</v>
      </c>
      <c r="O17" s="40">
        <v>3267700</v>
      </c>
      <c r="P17" s="40">
        <v>3233800</v>
      </c>
      <c r="Q17" s="39">
        <v>3233800</v>
      </c>
      <c r="R17" s="40">
        <v>3207600</v>
      </c>
      <c r="S17" s="40">
        <v>3211100</v>
      </c>
      <c r="T17" s="40">
        <v>3234800</v>
      </c>
      <c r="U17" s="40">
        <v>3229100</v>
      </c>
      <c r="V17" s="35">
        <f t="shared" si="3"/>
        <v>3229100</v>
      </c>
      <c r="W17" s="40">
        <v>3210200</v>
      </c>
      <c r="X17" s="40">
        <v>3193400</v>
      </c>
      <c r="Y17" s="40">
        <v>3220000</v>
      </c>
      <c r="Z17" s="40">
        <v>3210300</v>
      </c>
      <c r="AA17" s="35">
        <f t="shared" si="4"/>
        <v>3210300</v>
      </c>
      <c r="AB17" s="40">
        <v>3193700</v>
      </c>
      <c r="AC17" s="40">
        <v>3211100</v>
      </c>
      <c r="AD17" s="40">
        <v>3242500</v>
      </c>
      <c r="AE17" s="40">
        <v>3229300</v>
      </c>
      <c r="AF17" s="35">
        <f t="shared" si="5"/>
        <v>3229300</v>
      </c>
      <c r="AG17" s="40">
        <v>3214200</v>
      </c>
      <c r="AH17" s="36">
        <v>3244700</v>
      </c>
      <c r="AI17" s="36">
        <v>3276200</v>
      </c>
      <c r="AJ17" s="36">
        <v>3249100</v>
      </c>
      <c r="AK17" s="35">
        <f t="shared" si="6"/>
        <v>3249100</v>
      </c>
      <c r="AL17" s="36">
        <v>3220100</v>
      </c>
      <c r="AM17" s="36">
        <v>3222500</v>
      </c>
      <c r="AN17" s="36">
        <v>3232800</v>
      </c>
      <c r="AO17" s="36">
        <v>3203500</v>
      </c>
      <c r="AP17" s="35">
        <f t="shared" si="7"/>
        <v>3203500</v>
      </c>
      <c r="AQ17" s="36">
        <v>3168600</v>
      </c>
      <c r="AR17" s="36">
        <v>3164300</v>
      </c>
      <c r="AS17" s="36">
        <v>3168900</v>
      </c>
      <c r="AT17" s="87"/>
      <c r="AU17" s="43"/>
    </row>
    <row r="18" spans="1:50" ht="13.5" customHeight="1" x14ac:dyDescent="0.2">
      <c r="A18" s="12" t="s">
        <v>52</v>
      </c>
      <c r="B18" s="13"/>
      <c r="C18" s="40">
        <v>1306100</v>
      </c>
      <c r="D18" s="40">
        <v>1314100</v>
      </c>
      <c r="E18" s="40">
        <v>1314300</v>
      </c>
      <c r="F18" s="40">
        <v>1327300</v>
      </c>
      <c r="G18" s="39">
        <v>1327300</v>
      </c>
      <c r="H18" s="40">
        <v>1340900</v>
      </c>
      <c r="I18" s="40">
        <v>1365300</v>
      </c>
      <c r="J18" s="40">
        <v>1375000</v>
      </c>
      <c r="K18" s="40">
        <v>1388700</v>
      </c>
      <c r="L18" s="39">
        <v>1388700</v>
      </c>
      <c r="M18" s="40">
        <v>1394500</v>
      </c>
      <c r="N18" s="40">
        <v>1404600</v>
      </c>
      <c r="O18" s="40">
        <v>1411000</v>
      </c>
      <c r="P18" s="40">
        <v>1425900</v>
      </c>
      <c r="Q18" s="39">
        <v>1425900</v>
      </c>
      <c r="R18" s="40">
        <v>1433300</v>
      </c>
      <c r="S18" s="40">
        <v>1461200</v>
      </c>
      <c r="T18" s="40">
        <v>1475900</v>
      </c>
      <c r="U18" s="40">
        <v>1507400</v>
      </c>
      <c r="V18" s="35">
        <f t="shared" si="3"/>
        <v>1507400</v>
      </c>
      <c r="W18" s="40">
        <v>1534100</v>
      </c>
      <c r="X18" s="40">
        <v>1554500</v>
      </c>
      <c r="Y18" s="40">
        <v>1567800</v>
      </c>
      <c r="Z18" s="40">
        <v>1587800</v>
      </c>
      <c r="AA18" s="35">
        <f t="shared" si="4"/>
        <v>1587800</v>
      </c>
      <c r="AB18" s="40">
        <v>1614000</v>
      </c>
      <c r="AC18" s="40">
        <v>1639200</v>
      </c>
      <c r="AD18" s="40">
        <v>1679800</v>
      </c>
      <c r="AE18" s="40">
        <v>1689900</v>
      </c>
      <c r="AF18" s="35">
        <f t="shared" si="5"/>
        <v>1689900</v>
      </c>
      <c r="AG18" s="40">
        <v>1729000</v>
      </c>
      <c r="AH18" s="36">
        <v>1766700</v>
      </c>
      <c r="AI18" s="36">
        <v>1800100</v>
      </c>
      <c r="AJ18" s="36">
        <v>1839100</v>
      </c>
      <c r="AK18" s="35">
        <f t="shared" si="6"/>
        <v>1839100</v>
      </c>
      <c r="AL18" s="36">
        <v>1875500</v>
      </c>
      <c r="AM18" s="36">
        <v>1918600</v>
      </c>
      <c r="AN18" s="36">
        <v>1922000</v>
      </c>
      <c r="AO18" s="36">
        <v>1960600</v>
      </c>
      <c r="AP18" s="35">
        <f t="shared" si="7"/>
        <v>1960600</v>
      </c>
      <c r="AQ18" s="36">
        <v>1998900</v>
      </c>
      <c r="AR18" s="36">
        <v>2050600</v>
      </c>
      <c r="AS18" s="36">
        <v>2087700</v>
      </c>
      <c r="AT18" s="87"/>
      <c r="AU18" s="43"/>
    </row>
    <row r="19" spans="1:50" ht="13.5" customHeight="1" x14ac:dyDescent="0.25">
      <c r="A19" s="6" t="s">
        <v>53</v>
      </c>
      <c r="B19" s="8"/>
      <c r="C19" s="8"/>
      <c r="D19" s="8"/>
      <c r="E19" s="8"/>
      <c r="F19" s="8"/>
      <c r="G19" s="25"/>
      <c r="H19" s="8"/>
      <c r="I19" s="8"/>
      <c r="J19" s="8"/>
      <c r="K19" s="8"/>
      <c r="L19" s="25"/>
      <c r="M19" s="8"/>
      <c r="N19" s="8"/>
      <c r="O19" s="8"/>
      <c r="P19" s="8"/>
      <c r="Q19" s="25"/>
      <c r="R19" s="8"/>
      <c r="S19" s="8"/>
      <c r="T19" s="8"/>
      <c r="U19" s="8"/>
      <c r="V19" s="25"/>
      <c r="W19" s="8"/>
      <c r="X19" s="8"/>
      <c r="Y19" s="8"/>
      <c r="Z19" s="8"/>
      <c r="AA19" s="25"/>
      <c r="AB19" s="8"/>
      <c r="AC19" s="8"/>
      <c r="AD19" s="8"/>
      <c r="AE19" s="8"/>
      <c r="AF19" s="25"/>
      <c r="AG19" s="8"/>
      <c r="AH19" s="8"/>
      <c r="AI19" s="8"/>
      <c r="AJ19" s="8"/>
      <c r="AK19" s="25"/>
      <c r="AL19" s="8"/>
      <c r="AM19" s="8"/>
      <c r="AN19" s="8"/>
      <c r="AO19" s="8"/>
      <c r="AP19" s="25"/>
      <c r="AQ19" s="8"/>
      <c r="AR19" s="8"/>
      <c r="AS19" s="8"/>
      <c r="AT19" s="43"/>
    </row>
    <row r="20" spans="1:50" ht="13.5" customHeight="1" x14ac:dyDescent="0.2">
      <c r="A20" s="12" t="s">
        <v>47</v>
      </c>
      <c r="C20" s="41">
        <v>1012500</v>
      </c>
      <c r="D20" s="41">
        <v>1018800</v>
      </c>
      <c r="E20" s="41">
        <v>1198200</v>
      </c>
      <c r="F20" s="41">
        <v>1208000</v>
      </c>
      <c r="G20" s="35">
        <v>1208000</v>
      </c>
      <c r="H20" s="41">
        <v>1202200</v>
      </c>
      <c r="I20" s="41">
        <v>1504900</v>
      </c>
      <c r="J20" s="41">
        <v>1522900</v>
      </c>
      <c r="K20" s="41">
        <v>1538400</v>
      </c>
      <c r="L20" s="35">
        <v>1538400</v>
      </c>
      <c r="M20" s="41">
        <v>1528700</v>
      </c>
      <c r="N20" s="41">
        <v>1532300</v>
      </c>
      <c r="O20" s="41">
        <v>1530400</v>
      </c>
      <c r="P20" s="41">
        <v>1533500</v>
      </c>
      <c r="Q20" s="35">
        <v>1533500</v>
      </c>
      <c r="R20" s="41">
        <v>1527500</v>
      </c>
      <c r="S20" s="41">
        <v>1520300</v>
      </c>
      <c r="T20" s="41">
        <v>1535800</v>
      </c>
      <c r="U20" s="41">
        <v>1526700</v>
      </c>
      <c r="V20" s="35">
        <f t="shared" ref="V20:V32" si="8">U20</f>
        <v>1526700</v>
      </c>
      <c r="W20" s="41">
        <v>1523000</v>
      </c>
      <c r="X20" s="41">
        <v>1522300</v>
      </c>
      <c r="Y20" s="41">
        <v>1526400</v>
      </c>
      <c r="Z20" s="41">
        <v>1527600</v>
      </c>
      <c r="AA20" s="35">
        <f t="shared" ref="AA20:AA32" si="9">Z20</f>
        <v>1527600</v>
      </c>
      <c r="AB20" s="41">
        <v>1482800</v>
      </c>
      <c r="AC20" s="41">
        <v>1476200</v>
      </c>
      <c r="AD20" s="41">
        <v>1478100</v>
      </c>
      <c r="AE20" s="41">
        <v>1477000</v>
      </c>
      <c r="AF20" s="35">
        <f t="shared" ref="AF20:AF32" si="10">AE20</f>
        <v>1477000</v>
      </c>
      <c r="AG20" s="41">
        <v>1417200</v>
      </c>
      <c r="AH20" s="41">
        <v>1399800</v>
      </c>
      <c r="AI20" s="41">
        <v>1389600</v>
      </c>
      <c r="AJ20" s="41">
        <v>1380800</v>
      </c>
      <c r="AK20" s="35">
        <f t="shared" ref="AK20:AK32" si="11">AJ20</f>
        <v>1380800</v>
      </c>
      <c r="AL20" s="41">
        <v>1375900</v>
      </c>
      <c r="AM20" s="41">
        <v>1367000</v>
      </c>
      <c r="AN20" s="41">
        <v>1369800</v>
      </c>
      <c r="AO20" s="41">
        <v>1363300</v>
      </c>
      <c r="AP20" s="35">
        <f t="shared" ref="AP20:AP32" si="12">AO20</f>
        <v>1363300</v>
      </c>
      <c r="AQ20" s="41">
        <v>1363800</v>
      </c>
      <c r="AR20" s="41">
        <v>1361000</v>
      </c>
      <c r="AS20" s="41">
        <v>1365600</v>
      </c>
      <c r="AT20" s="43"/>
      <c r="AU20" s="43"/>
      <c r="AV20" s="43"/>
      <c r="AW20" s="43"/>
      <c r="AX20" s="43"/>
    </row>
    <row r="21" spans="1:50" ht="13.5" customHeight="1" x14ac:dyDescent="0.2">
      <c r="B21" s="5" t="s">
        <v>54</v>
      </c>
      <c r="C21" s="43">
        <v>151300</v>
      </c>
      <c r="D21" s="43">
        <v>144400</v>
      </c>
      <c r="E21" s="43">
        <v>174800</v>
      </c>
      <c r="F21" s="43">
        <v>169100</v>
      </c>
      <c r="G21" s="42">
        <v>169100</v>
      </c>
      <c r="H21" s="43">
        <v>162200</v>
      </c>
      <c r="I21" s="43">
        <v>188600</v>
      </c>
      <c r="J21" s="43">
        <v>178700</v>
      </c>
      <c r="K21" s="43">
        <v>170600</v>
      </c>
      <c r="L21" s="42">
        <v>170600</v>
      </c>
      <c r="M21" s="43">
        <v>162500</v>
      </c>
      <c r="N21" s="43">
        <v>155500</v>
      </c>
      <c r="O21" s="43">
        <v>147500</v>
      </c>
      <c r="P21" s="43">
        <v>142100</v>
      </c>
      <c r="Q21" s="42">
        <v>142100</v>
      </c>
      <c r="R21" s="43">
        <v>134800</v>
      </c>
      <c r="S21" s="43">
        <v>128900</v>
      </c>
      <c r="T21" s="43">
        <v>124800</v>
      </c>
      <c r="U21" s="43">
        <v>119500</v>
      </c>
      <c r="V21" s="42">
        <f t="shared" si="8"/>
        <v>119500</v>
      </c>
      <c r="W21" s="43">
        <v>112900</v>
      </c>
      <c r="X21" s="43">
        <v>108000</v>
      </c>
      <c r="Y21" s="43">
        <v>103600</v>
      </c>
      <c r="Z21" s="43">
        <v>97800</v>
      </c>
      <c r="AA21" s="42">
        <f t="shared" si="9"/>
        <v>97800</v>
      </c>
      <c r="AB21" s="43">
        <v>90800</v>
      </c>
      <c r="AC21" s="43">
        <v>85800</v>
      </c>
      <c r="AD21" s="43">
        <v>82500</v>
      </c>
      <c r="AE21" s="43">
        <v>78100</v>
      </c>
      <c r="AF21" s="42">
        <f t="shared" si="10"/>
        <v>78100</v>
      </c>
      <c r="AG21" s="43">
        <v>72700</v>
      </c>
      <c r="AH21" s="43">
        <v>69000</v>
      </c>
      <c r="AI21" s="43">
        <v>64400</v>
      </c>
      <c r="AJ21" s="43">
        <v>60400</v>
      </c>
      <c r="AK21" s="42">
        <f t="shared" si="11"/>
        <v>60400</v>
      </c>
      <c r="AL21" s="43">
        <v>56700</v>
      </c>
      <c r="AM21" s="43">
        <v>53100</v>
      </c>
      <c r="AN21" s="43">
        <v>50700</v>
      </c>
      <c r="AO21" s="43">
        <v>47500</v>
      </c>
      <c r="AP21" s="42">
        <f t="shared" si="12"/>
        <v>47500</v>
      </c>
      <c r="AQ21" s="43">
        <v>44200</v>
      </c>
      <c r="AR21" s="43">
        <v>41900</v>
      </c>
      <c r="AS21" s="43">
        <v>39000</v>
      </c>
      <c r="AT21" s="43"/>
      <c r="AU21" s="43"/>
      <c r="AV21" s="43"/>
      <c r="AW21" s="43"/>
      <c r="AX21" s="43"/>
    </row>
    <row r="22" spans="1:50" ht="13.5" customHeight="1" x14ac:dyDescent="0.2">
      <c r="B22" s="5" t="s">
        <v>55</v>
      </c>
      <c r="C22" s="43">
        <v>528600</v>
      </c>
      <c r="D22" s="43">
        <v>533000</v>
      </c>
      <c r="E22" s="43">
        <v>591500</v>
      </c>
      <c r="F22" s="43">
        <v>594900</v>
      </c>
      <c r="G22" s="42">
        <v>594900</v>
      </c>
      <c r="H22" s="43">
        <v>593400</v>
      </c>
      <c r="I22" s="43">
        <v>686000</v>
      </c>
      <c r="J22" s="43">
        <v>686200</v>
      </c>
      <c r="K22" s="43">
        <v>692300</v>
      </c>
      <c r="L22" s="42">
        <v>692300</v>
      </c>
      <c r="M22" s="43">
        <v>688200</v>
      </c>
      <c r="N22" s="43">
        <v>689200</v>
      </c>
      <c r="O22" s="43">
        <v>691200</v>
      </c>
      <c r="P22" s="43">
        <v>695500</v>
      </c>
      <c r="Q22" s="42">
        <v>695500</v>
      </c>
      <c r="R22" s="43">
        <v>694800</v>
      </c>
      <c r="S22" s="43">
        <v>689700</v>
      </c>
      <c r="T22" s="43">
        <v>697800</v>
      </c>
      <c r="U22" s="43">
        <v>689500</v>
      </c>
      <c r="V22" s="42">
        <f t="shared" si="8"/>
        <v>689500</v>
      </c>
      <c r="W22" s="43">
        <v>689100</v>
      </c>
      <c r="X22" s="43">
        <v>690100</v>
      </c>
      <c r="Y22" s="43">
        <v>696800</v>
      </c>
      <c r="Z22" s="43">
        <v>701100</v>
      </c>
      <c r="AA22" s="42">
        <f t="shared" si="9"/>
        <v>701100</v>
      </c>
      <c r="AB22" s="43">
        <v>669700</v>
      </c>
      <c r="AC22" s="43">
        <v>664600</v>
      </c>
      <c r="AD22" s="43">
        <v>666400</v>
      </c>
      <c r="AE22" s="43">
        <v>666200</v>
      </c>
      <c r="AF22" s="42">
        <f t="shared" si="10"/>
        <v>666200</v>
      </c>
      <c r="AG22" s="43">
        <v>659400</v>
      </c>
      <c r="AH22" s="43">
        <v>652800</v>
      </c>
      <c r="AI22" s="43">
        <v>651100</v>
      </c>
      <c r="AJ22" s="43">
        <v>649600</v>
      </c>
      <c r="AK22" s="42">
        <f t="shared" si="11"/>
        <v>649600</v>
      </c>
      <c r="AL22" s="43">
        <v>650600</v>
      </c>
      <c r="AM22" s="43">
        <v>648000</v>
      </c>
      <c r="AN22" s="43">
        <v>653600</v>
      </c>
      <c r="AO22" s="43">
        <v>654900</v>
      </c>
      <c r="AP22" s="42">
        <f t="shared" si="12"/>
        <v>654900</v>
      </c>
      <c r="AQ22" s="43">
        <v>658200</v>
      </c>
      <c r="AR22" s="43">
        <v>658800</v>
      </c>
      <c r="AS22" s="43">
        <v>667000</v>
      </c>
      <c r="AT22" s="43"/>
      <c r="AU22" s="87"/>
      <c r="AV22" s="43"/>
      <c r="AW22" s="43"/>
      <c r="AX22" s="43"/>
    </row>
    <row r="23" spans="1:50" ht="13.5" customHeight="1" x14ac:dyDescent="0.2">
      <c r="A23" s="50"/>
      <c r="B23" s="5" t="s">
        <v>56</v>
      </c>
      <c r="C23" s="43">
        <v>332600</v>
      </c>
      <c r="D23" s="43">
        <v>341400</v>
      </c>
      <c r="E23" s="43">
        <v>431900</v>
      </c>
      <c r="F23" s="43">
        <v>444000</v>
      </c>
      <c r="G23" s="42">
        <v>444000</v>
      </c>
      <c r="H23" s="43">
        <v>446600</v>
      </c>
      <c r="I23" s="43">
        <v>574100</v>
      </c>
      <c r="J23" s="43">
        <v>581500</v>
      </c>
      <c r="K23" s="43">
        <v>596300</v>
      </c>
      <c r="L23" s="42">
        <v>596300</v>
      </c>
      <c r="M23" s="43">
        <v>598800</v>
      </c>
      <c r="N23" s="43">
        <v>603500</v>
      </c>
      <c r="O23" s="43">
        <v>607400</v>
      </c>
      <c r="P23" s="43">
        <v>612200</v>
      </c>
      <c r="Q23" s="42">
        <v>612200</v>
      </c>
      <c r="R23" s="43">
        <v>614000</v>
      </c>
      <c r="S23" s="43">
        <v>614400</v>
      </c>
      <c r="T23" s="43">
        <v>626300</v>
      </c>
      <c r="U23" s="43">
        <v>632200</v>
      </c>
      <c r="V23" s="42">
        <f t="shared" si="8"/>
        <v>632200</v>
      </c>
      <c r="W23" s="43">
        <v>635300</v>
      </c>
      <c r="X23" s="43">
        <v>636800</v>
      </c>
      <c r="Y23" s="43">
        <v>639500</v>
      </c>
      <c r="Z23" s="43">
        <v>644300</v>
      </c>
      <c r="AA23" s="42">
        <f t="shared" si="9"/>
        <v>644300</v>
      </c>
      <c r="AB23" s="43">
        <v>638400</v>
      </c>
      <c r="AC23" s="43">
        <v>639700</v>
      </c>
      <c r="AD23" s="43">
        <v>646600</v>
      </c>
      <c r="AE23" s="43">
        <v>655900</v>
      </c>
      <c r="AF23" s="42">
        <f t="shared" si="10"/>
        <v>655900</v>
      </c>
      <c r="AG23" s="43">
        <v>635800</v>
      </c>
      <c r="AH23" s="43">
        <v>629000</v>
      </c>
      <c r="AI23" s="43">
        <v>627500</v>
      </c>
      <c r="AJ23" s="43">
        <v>627800</v>
      </c>
      <c r="AK23" s="42">
        <f t="shared" si="11"/>
        <v>627800</v>
      </c>
      <c r="AL23" s="43">
        <v>627800</v>
      </c>
      <c r="AM23" s="43">
        <v>625200</v>
      </c>
      <c r="AN23" s="43">
        <v>626900</v>
      </c>
      <c r="AO23" s="43">
        <v>625300</v>
      </c>
      <c r="AP23" s="42">
        <f t="shared" si="12"/>
        <v>625300</v>
      </c>
      <c r="AQ23" s="43">
        <v>627000</v>
      </c>
      <c r="AR23" s="43">
        <v>625800</v>
      </c>
      <c r="AS23" s="43">
        <v>626900</v>
      </c>
      <c r="AT23" s="43"/>
      <c r="AU23" s="87"/>
      <c r="AV23" s="43"/>
      <c r="AW23" s="43"/>
      <c r="AX23" s="43"/>
    </row>
    <row r="24" spans="1:50" ht="13.5" customHeight="1" x14ac:dyDescent="0.2">
      <c r="A24" s="50"/>
      <c r="B24" s="5" t="s">
        <v>57</v>
      </c>
      <c r="C24" s="5"/>
      <c r="D24" s="5"/>
      <c r="E24" s="5"/>
      <c r="F24" s="5"/>
      <c r="G24" s="61"/>
      <c r="I24" s="43">
        <v>56200</v>
      </c>
      <c r="J24" s="43">
        <v>76500</v>
      </c>
      <c r="K24" s="43">
        <v>79200</v>
      </c>
      <c r="L24" s="42">
        <v>79200</v>
      </c>
      <c r="M24" s="43">
        <v>79200</v>
      </c>
      <c r="N24" s="43">
        <v>84100</v>
      </c>
      <c r="O24" s="43">
        <v>84300</v>
      </c>
      <c r="P24" s="43">
        <v>83700</v>
      </c>
      <c r="Q24" s="42">
        <v>83700</v>
      </c>
      <c r="R24" s="43">
        <v>83900</v>
      </c>
      <c r="S24" s="43">
        <v>87300</v>
      </c>
      <c r="T24" s="43">
        <v>86900</v>
      </c>
      <c r="U24" s="43">
        <v>85600</v>
      </c>
      <c r="V24" s="42">
        <f t="shared" si="8"/>
        <v>85600</v>
      </c>
      <c r="W24" s="43">
        <v>85700</v>
      </c>
      <c r="X24" s="43">
        <v>87400</v>
      </c>
      <c r="Y24" s="43">
        <v>86400</v>
      </c>
      <c r="Z24" s="43">
        <v>84400</v>
      </c>
      <c r="AA24" s="42">
        <f t="shared" si="9"/>
        <v>84400</v>
      </c>
      <c r="AB24" s="43">
        <v>83900</v>
      </c>
      <c r="AC24" s="43">
        <v>86100</v>
      </c>
      <c r="AD24" s="43">
        <v>82700</v>
      </c>
      <c r="AE24" s="43">
        <v>76900</v>
      </c>
      <c r="AF24" s="42">
        <f t="shared" si="10"/>
        <v>76900</v>
      </c>
      <c r="AG24" s="43">
        <v>49200</v>
      </c>
      <c r="AH24" s="43">
        <v>49100</v>
      </c>
      <c r="AI24" s="43">
        <v>46500</v>
      </c>
      <c r="AJ24" s="43">
        <v>42900</v>
      </c>
      <c r="AK24" s="42">
        <f t="shared" si="11"/>
        <v>42900</v>
      </c>
      <c r="AL24" s="43">
        <v>40700</v>
      </c>
      <c r="AM24" s="43">
        <v>40600</v>
      </c>
      <c r="AN24" s="43">
        <v>38600</v>
      </c>
      <c r="AO24" s="43">
        <v>35700</v>
      </c>
      <c r="AP24" s="42">
        <f t="shared" si="12"/>
        <v>35700</v>
      </c>
      <c r="AQ24" s="43">
        <v>34400</v>
      </c>
      <c r="AR24" s="43">
        <v>34400</v>
      </c>
      <c r="AS24" s="43">
        <v>32800</v>
      </c>
      <c r="AT24" s="43"/>
      <c r="AU24" s="43"/>
      <c r="AV24" s="43"/>
      <c r="AW24" s="43"/>
      <c r="AX24" s="43"/>
    </row>
    <row r="25" spans="1:50" ht="13.5" customHeight="1" x14ac:dyDescent="0.2">
      <c r="A25" s="12" t="s">
        <v>58</v>
      </c>
      <c r="B25" s="18"/>
      <c r="C25" s="40">
        <v>861400</v>
      </c>
      <c r="D25" s="40">
        <v>871600</v>
      </c>
      <c r="E25" s="40">
        <v>1034700</v>
      </c>
      <c r="F25" s="40">
        <v>1048500</v>
      </c>
      <c r="G25" s="39">
        <v>1048500</v>
      </c>
      <c r="H25" s="40">
        <v>1046500</v>
      </c>
      <c r="I25" s="40">
        <v>1343400</v>
      </c>
      <c r="J25" s="40">
        <v>1365100</v>
      </c>
      <c r="K25" s="40">
        <v>1381000</v>
      </c>
      <c r="L25" s="39">
        <v>1381000</v>
      </c>
      <c r="M25" s="40">
        <v>1376300</v>
      </c>
      <c r="N25" s="40">
        <v>1382700</v>
      </c>
      <c r="O25" s="40">
        <v>1382100</v>
      </c>
      <c r="P25" s="40">
        <v>1388100</v>
      </c>
      <c r="Q25" s="39">
        <v>1388100</v>
      </c>
      <c r="R25" s="40">
        <v>1385500</v>
      </c>
      <c r="S25" s="40">
        <v>1384500</v>
      </c>
      <c r="T25" s="40">
        <v>1401700</v>
      </c>
      <c r="U25" s="40">
        <v>1394700</v>
      </c>
      <c r="V25" s="39">
        <f t="shared" si="8"/>
        <v>1394700</v>
      </c>
      <c r="W25" s="40">
        <v>1392000</v>
      </c>
      <c r="X25" s="40">
        <v>1393200</v>
      </c>
      <c r="Y25" s="40">
        <v>1398900</v>
      </c>
      <c r="Z25" s="40">
        <v>1403300</v>
      </c>
      <c r="AA25" s="39">
        <f t="shared" si="9"/>
        <v>1403300</v>
      </c>
      <c r="AB25" s="40">
        <v>1381500</v>
      </c>
      <c r="AC25" s="40">
        <v>1380500</v>
      </c>
      <c r="AD25" s="40">
        <v>1385600</v>
      </c>
      <c r="AE25" s="40">
        <v>1388100</v>
      </c>
      <c r="AF25" s="39">
        <f t="shared" si="10"/>
        <v>1388100</v>
      </c>
      <c r="AG25" s="40">
        <v>1332500</v>
      </c>
      <c r="AH25" s="41">
        <v>1317700</v>
      </c>
      <c r="AI25" s="41">
        <v>1310900</v>
      </c>
      <c r="AJ25" s="41">
        <v>1304600</v>
      </c>
      <c r="AK25" s="39">
        <f t="shared" si="11"/>
        <v>1304600</v>
      </c>
      <c r="AL25" s="40">
        <v>1300500</v>
      </c>
      <c r="AM25" s="40">
        <v>1294200</v>
      </c>
      <c r="AN25" s="40">
        <v>1299100</v>
      </c>
      <c r="AO25" s="40">
        <v>1295500</v>
      </c>
      <c r="AP25" s="39">
        <f t="shared" si="12"/>
        <v>1295500</v>
      </c>
      <c r="AQ25" s="40">
        <v>1297200</v>
      </c>
      <c r="AR25" s="40">
        <v>1295900</v>
      </c>
      <c r="AS25" s="40">
        <v>1301500</v>
      </c>
      <c r="AT25" s="43"/>
      <c r="AU25" s="43"/>
      <c r="AV25" s="43"/>
      <c r="AW25" s="43"/>
      <c r="AX25" s="43"/>
    </row>
    <row r="26" spans="1:50" ht="13.5" customHeight="1" x14ac:dyDescent="0.2">
      <c r="B26" s="5" t="s">
        <v>54</v>
      </c>
      <c r="C26" s="45">
        <v>83900</v>
      </c>
      <c r="D26" s="45">
        <v>79800</v>
      </c>
      <c r="E26" s="43">
        <v>104300</v>
      </c>
      <c r="F26" s="43">
        <v>100900</v>
      </c>
      <c r="G26" s="44">
        <v>100900</v>
      </c>
      <c r="H26" s="45">
        <v>96400</v>
      </c>
      <c r="I26" s="45">
        <v>118000</v>
      </c>
      <c r="J26" s="45">
        <v>110700</v>
      </c>
      <c r="K26" s="45">
        <v>103100</v>
      </c>
      <c r="L26" s="44">
        <v>103100</v>
      </c>
      <c r="M26" s="45">
        <v>98100</v>
      </c>
      <c r="N26" s="45">
        <v>93200</v>
      </c>
      <c r="O26" s="45">
        <v>87000</v>
      </c>
      <c r="P26" s="45">
        <v>83400</v>
      </c>
      <c r="Q26" s="44">
        <v>83400</v>
      </c>
      <c r="R26" s="45">
        <v>78300</v>
      </c>
      <c r="S26" s="45">
        <v>74600</v>
      </c>
      <c r="T26" s="45">
        <v>71900</v>
      </c>
      <c r="U26" s="45">
        <v>68400</v>
      </c>
      <c r="V26" s="42">
        <f t="shared" si="8"/>
        <v>68400</v>
      </c>
      <c r="W26" s="45">
        <v>63800</v>
      </c>
      <c r="X26" s="45">
        <v>61100</v>
      </c>
      <c r="Y26" s="45">
        <v>58500</v>
      </c>
      <c r="Z26" s="45">
        <v>56000</v>
      </c>
      <c r="AA26" s="42">
        <f t="shared" si="9"/>
        <v>56000</v>
      </c>
      <c r="AB26" s="45">
        <v>52700</v>
      </c>
      <c r="AC26" s="45">
        <v>50100</v>
      </c>
      <c r="AD26" s="45">
        <v>48000</v>
      </c>
      <c r="AE26" s="45">
        <v>45600</v>
      </c>
      <c r="AF26" s="42">
        <f t="shared" si="10"/>
        <v>45600</v>
      </c>
      <c r="AG26" s="45">
        <v>42700</v>
      </c>
      <c r="AH26" s="43">
        <v>40600</v>
      </c>
      <c r="AI26" s="43">
        <v>37300</v>
      </c>
      <c r="AJ26" s="43">
        <v>34400</v>
      </c>
      <c r="AK26" s="42">
        <f t="shared" si="11"/>
        <v>34400</v>
      </c>
      <c r="AL26" s="45">
        <v>32100</v>
      </c>
      <c r="AM26" s="45">
        <v>29700</v>
      </c>
      <c r="AN26" s="45">
        <v>28100</v>
      </c>
      <c r="AO26" s="45">
        <v>26400</v>
      </c>
      <c r="AP26" s="42">
        <f t="shared" si="12"/>
        <v>26400</v>
      </c>
      <c r="AQ26" s="45">
        <v>24600</v>
      </c>
      <c r="AR26" s="45">
        <v>23300</v>
      </c>
      <c r="AS26" s="45">
        <v>21100</v>
      </c>
      <c r="AT26" s="43"/>
      <c r="AU26" s="43"/>
      <c r="AV26" s="43"/>
      <c r="AW26" s="43"/>
      <c r="AX26" s="43"/>
    </row>
    <row r="27" spans="1:50" ht="13.5" customHeight="1" x14ac:dyDescent="0.2">
      <c r="B27" s="5" t="s">
        <v>55</v>
      </c>
      <c r="C27" s="45">
        <v>444900</v>
      </c>
      <c r="D27" s="45">
        <v>450400</v>
      </c>
      <c r="E27" s="45">
        <v>498500</v>
      </c>
      <c r="F27" s="45">
        <v>503600</v>
      </c>
      <c r="G27" s="44">
        <v>503600</v>
      </c>
      <c r="H27" s="45">
        <v>503500</v>
      </c>
      <c r="I27" s="45">
        <v>595100</v>
      </c>
      <c r="J27" s="45">
        <v>596400</v>
      </c>
      <c r="K27" s="45">
        <v>602400</v>
      </c>
      <c r="L27" s="44">
        <v>602400</v>
      </c>
      <c r="M27" s="45">
        <v>600200</v>
      </c>
      <c r="N27" s="45">
        <v>601900</v>
      </c>
      <c r="O27" s="45">
        <v>603400</v>
      </c>
      <c r="P27" s="45">
        <v>608800</v>
      </c>
      <c r="Q27" s="44">
        <v>608800</v>
      </c>
      <c r="R27" s="45">
        <v>609200</v>
      </c>
      <c r="S27" s="45">
        <v>608200</v>
      </c>
      <c r="T27" s="45">
        <v>616500</v>
      </c>
      <c r="U27" s="45">
        <v>608500</v>
      </c>
      <c r="V27" s="42">
        <f t="shared" si="8"/>
        <v>608500</v>
      </c>
      <c r="W27" s="45">
        <v>607300</v>
      </c>
      <c r="X27" s="45">
        <v>607900</v>
      </c>
      <c r="Y27" s="45">
        <v>614500</v>
      </c>
      <c r="Z27" s="45">
        <v>618600</v>
      </c>
      <c r="AA27" s="42">
        <f t="shared" si="9"/>
        <v>618600</v>
      </c>
      <c r="AB27" s="45">
        <v>606600</v>
      </c>
      <c r="AC27" s="45">
        <v>604600</v>
      </c>
      <c r="AD27" s="45">
        <v>608300</v>
      </c>
      <c r="AE27" s="45">
        <v>609800</v>
      </c>
      <c r="AF27" s="42">
        <f t="shared" si="10"/>
        <v>609800</v>
      </c>
      <c r="AG27" s="45">
        <v>604700</v>
      </c>
      <c r="AH27" s="43">
        <v>599100</v>
      </c>
      <c r="AI27" s="43">
        <v>599600</v>
      </c>
      <c r="AJ27" s="43">
        <v>599400</v>
      </c>
      <c r="AK27" s="42">
        <f t="shared" si="11"/>
        <v>599400</v>
      </c>
      <c r="AL27" s="45">
        <v>599900</v>
      </c>
      <c r="AM27" s="45">
        <v>598700</v>
      </c>
      <c r="AN27" s="45">
        <v>605500</v>
      </c>
      <c r="AO27" s="45">
        <v>608100</v>
      </c>
      <c r="AP27" s="42">
        <f t="shared" si="12"/>
        <v>608100</v>
      </c>
      <c r="AQ27" s="45">
        <v>611200</v>
      </c>
      <c r="AR27" s="45">
        <v>612500</v>
      </c>
      <c r="AS27" s="45">
        <v>620800</v>
      </c>
      <c r="AT27" s="43"/>
      <c r="AU27" s="87"/>
      <c r="AV27" s="43"/>
      <c r="AW27" s="43"/>
      <c r="AX27" s="43"/>
    </row>
    <row r="28" spans="1:50" ht="13.5" customHeight="1" x14ac:dyDescent="0.2">
      <c r="B28" s="5" t="s">
        <v>56</v>
      </c>
      <c r="C28" s="45">
        <v>332600</v>
      </c>
      <c r="D28" s="45">
        <v>341400</v>
      </c>
      <c r="E28" s="45">
        <v>431900</v>
      </c>
      <c r="F28" s="45">
        <v>444000</v>
      </c>
      <c r="G28" s="44">
        <v>444000</v>
      </c>
      <c r="H28" s="45">
        <v>446600</v>
      </c>
      <c r="I28" s="45">
        <v>574100</v>
      </c>
      <c r="J28" s="45">
        <v>581500</v>
      </c>
      <c r="K28" s="45">
        <v>596300</v>
      </c>
      <c r="L28" s="44">
        <v>596300</v>
      </c>
      <c r="M28" s="45">
        <v>598800</v>
      </c>
      <c r="N28" s="45">
        <v>603500</v>
      </c>
      <c r="O28" s="45">
        <v>607400</v>
      </c>
      <c r="P28" s="45">
        <v>612200</v>
      </c>
      <c r="Q28" s="44">
        <v>612200</v>
      </c>
      <c r="R28" s="45">
        <v>614100</v>
      </c>
      <c r="S28" s="45">
        <v>614400</v>
      </c>
      <c r="T28" s="45">
        <v>626400</v>
      </c>
      <c r="U28" s="45">
        <v>632200</v>
      </c>
      <c r="V28" s="42">
        <f t="shared" si="8"/>
        <v>632200</v>
      </c>
      <c r="W28" s="45">
        <v>635300</v>
      </c>
      <c r="X28" s="45">
        <v>636800</v>
      </c>
      <c r="Y28" s="45">
        <v>639500</v>
      </c>
      <c r="Z28" s="45">
        <v>644300</v>
      </c>
      <c r="AA28" s="42">
        <f t="shared" si="9"/>
        <v>644300</v>
      </c>
      <c r="AB28" s="45">
        <v>638400</v>
      </c>
      <c r="AC28" s="45">
        <v>639700</v>
      </c>
      <c r="AD28" s="45">
        <v>646600</v>
      </c>
      <c r="AE28" s="45">
        <v>655900</v>
      </c>
      <c r="AF28" s="42">
        <f t="shared" si="10"/>
        <v>655900</v>
      </c>
      <c r="AG28" s="45">
        <v>635800</v>
      </c>
      <c r="AH28" s="43">
        <v>629000</v>
      </c>
      <c r="AI28" s="43">
        <v>627500</v>
      </c>
      <c r="AJ28" s="43">
        <v>627800</v>
      </c>
      <c r="AK28" s="42">
        <f t="shared" si="11"/>
        <v>627800</v>
      </c>
      <c r="AL28" s="45">
        <v>627800</v>
      </c>
      <c r="AM28" s="45">
        <v>625200</v>
      </c>
      <c r="AN28" s="45">
        <v>626900</v>
      </c>
      <c r="AO28" s="45">
        <v>625300</v>
      </c>
      <c r="AP28" s="42">
        <f t="shared" si="12"/>
        <v>625300</v>
      </c>
      <c r="AQ28" s="45">
        <v>627000</v>
      </c>
      <c r="AR28" s="45">
        <v>625800</v>
      </c>
      <c r="AS28" s="45">
        <v>626900</v>
      </c>
      <c r="AT28" s="43"/>
      <c r="AU28" s="43"/>
      <c r="AV28" s="43"/>
      <c r="AW28" s="43"/>
      <c r="AX28" s="43"/>
    </row>
    <row r="29" spans="1:50" ht="13.5" customHeight="1" x14ac:dyDescent="0.2">
      <c r="B29" s="5" t="s">
        <v>57</v>
      </c>
      <c r="C29" s="5"/>
      <c r="D29" s="5"/>
      <c r="E29" s="5"/>
      <c r="F29" s="5"/>
      <c r="G29" s="61"/>
      <c r="H29" s="1">
        <v>0</v>
      </c>
      <c r="I29" s="45">
        <v>56200</v>
      </c>
      <c r="J29" s="45">
        <v>76500</v>
      </c>
      <c r="K29" s="45">
        <v>79200</v>
      </c>
      <c r="L29" s="44">
        <v>79200</v>
      </c>
      <c r="M29" s="45">
        <v>79200</v>
      </c>
      <c r="N29" s="45">
        <v>84100</v>
      </c>
      <c r="O29" s="45">
        <v>84300</v>
      </c>
      <c r="P29" s="45">
        <v>83700</v>
      </c>
      <c r="Q29" s="44">
        <v>83700</v>
      </c>
      <c r="R29" s="45">
        <v>83900</v>
      </c>
      <c r="S29" s="45">
        <v>87300</v>
      </c>
      <c r="T29" s="45">
        <v>86900</v>
      </c>
      <c r="U29" s="45">
        <v>85600</v>
      </c>
      <c r="V29" s="42">
        <f t="shared" si="8"/>
        <v>85600</v>
      </c>
      <c r="W29" s="45">
        <v>85700</v>
      </c>
      <c r="X29" s="45">
        <v>87400</v>
      </c>
      <c r="Y29" s="45">
        <v>86400</v>
      </c>
      <c r="Z29" s="45">
        <v>84400</v>
      </c>
      <c r="AA29" s="42">
        <f t="shared" si="9"/>
        <v>84400</v>
      </c>
      <c r="AB29" s="45">
        <v>83900</v>
      </c>
      <c r="AC29" s="45">
        <v>86100</v>
      </c>
      <c r="AD29" s="45">
        <v>82700</v>
      </c>
      <c r="AE29" s="45">
        <v>76900</v>
      </c>
      <c r="AF29" s="42">
        <f t="shared" si="10"/>
        <v>76900</v>
      </c>
      <c r="AG29" s="45">
        <v>49200</v>
      </c>
      <c r="AH29" s="43">
        <v>49100</v>
      </c>
      <c r="AI29" s="43">
        <v>46500</v>
      </c>
      <c r="AJ29" s="43">
        <v>42900</v>
      </c>
      <c r="AK29" s="42">
        <f t="shared" si="11"/>
        <v>42900</v>
      </c>
      <c r="AL29" s="45">
        <v>40700</v>
      </c>
      <c r="AM29" s="45">
        <v>40600</v>
      </c>
      <c r="AN29" s="45">
        <v>38600</v>
      </c>
      <c r="AO29" s="45">
        <v>35700</v>
      </c>
      <c r="AP29" s="42">
        <f t="shared" si="12"/>
        <v>35700</v>
      </c>
      <c r="AQ29" s="45">
        <v>34400</v>
      </c>
      <c r="AR29" s="45">
        <v>34400</v>
      </c>
      <c r="AS29" s="45">
        <v>32800</v>
      </c>
      <c r="AT29" s="43"/>
      <c r="AU29" s="43"/>
      <c r="AV29" s="43"/>
      <c r="AW29" s="43"/>
      <c r="AX29" s="43"/>
    </row>
    <row r="30" spans="1:50" ht="13.5" customHeight="1" x14ac:dyDescent="0.2">
      <c r="A30" s="12" t="s">
        <v>59</v>
      </c>
      <c r="B30" s="18"/>
      <c r="C30" s="40">
        <v>151100</v>
      </c>
      <c r="D30" s="40">
        <v>147200</v>
      </c>
      <c r="E30" s="40">
        <v>163500</v>
      </c>
      <c r="F30" s="40">
        <v>159500</v>
      </c>
      <c r="G30" s="39">
        <v>159500</v>
      </c>
      <c r="H30" s="40">
        <v>155800</v>
      </c>
      <c r="I30" s="40">
        <v>161500</v>
      </c>
      <c r="J30" s="40">
        <v>158000</v>
      </c>
      <c r="K30" s="40">
        <v>157300</v>
      </c>
      <c r="L30" s="39">
        <v>157300</v>
      </c>
      <c r="M30" s="40">
        <v>152500</v>
      </c>
      <c r="N30" s="40">
        <v>149600</v>
      </c>
      <c r="O30" s="40">
        <v>148400</v>
      </c>
      <c r="P30" s="40">
        <v>145400</v>
      </c>
      <c r="Q30" s="39">
        <v>145400</v>
      </c>
      <c r="R30" s="40">
        <v>142100</v>
      </c>
      <c r="S30" s="40">
        <v>135700</v>
      </c>
      <c r="T30" s="40">
        <v>134200</v>
      </c>
      <c r="U30" s="40">
        <v>132100</v>
      </c>
      <c r="V30" s="39">
        <f t="shared" si="8"/>
        <v>132100</v>
      </c>
      <c r="W30" s="40">
        <v>131000</v>
      </c>
      <c r="X30" s="40">
        <v>129000</v>
      </c>
      <c r="Y30" s="40">
        <v>127400</v>
      </c>
      <c r="Z30" s="40">
        <v>124300</v>
      </c>
      <c r="AA30" s="39">
        <f t="shared" si="9"/>
        <v>124300</v>
      </c>
      <c r="AB30" s="40">
        <v>101300</v>
      </c>
      <c r="AC30" s="40">
        <v>95700</v>
      </c>
      <c r="AD30" s="40">
        <v>92500</v>
      </c>
      <c r="AE30" s="40">
        <v>88900</v>
      </c>
      <c r="AF30" s="39">
        <f t="shared" si="10"/>
        <v>88900</v>
      </c>
      <c r="AG30" s="40">
        <v>84600</v>
      </c>
      <c r="AH30" s="41">
        <v>82100</v>
      </c>
      <c r="AI30" s="41">
        <v>78700</v>
      </c>
      <c r="AJ30" s="41">
        <v>76200</v>
      </c>
      <c r="AK30" s="39">
        <f t="shared" si="11"/>
        <v>76200</v>
      </c>
      <c r="AL30" s="40">
        <v>77000</v>
      </c>
      <c r="AM30" s="40">
        <v>72800</v>
      </c>
      <c r="AN30" s="40">
        <v>70700</v>
      </c>
      <c r="AO30" s="40">
        <v>67800</v>
      </c>
      <c r="AP30" s="39">
        <f t="shared" si="12"/>
        <v>67800</v>
      </c>
      <c r="AQ30" s="40">
        <v>66600</v>
      </c>
      <c r="AR30" s="40">
        <v>65000</v>
      </c>
      <c r="AS30" s="40">
        <v>64100</v>
      </c>
      <c r="AT30" s="43"/>
      <c r="AU30" s="43"/>
      <c r="AV30" s="43"/>
    </row>
    <row r="31" spans="1:50" ht="13.5" customHeight="1" x14ac:dyDescent="0.2">
      <c r="B31" s="5" t="s">
        <v>54</v>
      </c>
      <c r="C31" s="45">
        <v>67400</v>
      </c>
      <c r="D31" s="45">
        <v>64600</v>
      </c>
      <c r="E31" s="45">
        <v>70500</v>
      </c>
      <c r="F31" s="45">
        <v>68200</v>
      </c>
      <c r="G31" s="44">
        <v>68200</v>
      </c>
      <c r="H31" s="45">
        <v>65800</v>
      </c>
      <c r="I31" s="45">
        <v>70600</v>
      </c>
      <c r="J31" s="45">
        <v>68000</v>
      </c>
      <c r="K31" s="45">
        <v>67400</v>
      </c>
      <c r="L31" s="44">
        <v>67400</v>
      </c>
      <c r="M31" s="45">
        <v>64500</v>
      </c>
      <c r="N31" s="45">
        <v>62300</v>
      </c>
      <c r="O31" s="45">
        <v>60500</v>
      </c>
      <c r="P31" s="45">
        <v>58700</v>
      </c>
      <c r="Q31" s="44">
        <v>58700</v>
      </c>
      <c r="R31" s="45">
        <v>56500</v>
      </c>
      <c r="S31" s="45">
        <v>54200</v>
      </c>
      <c r="T31" s="45">
        <v>52900</v>
      </c>
      <c r="U31" s="45">
        <v>51100</v>
      </c>
      <c r="V31" s="42">
        <f t="shared" si="8"/>
        <v>51100</v>
      </c>
      <c r="W31" s="45">
        <v>49100</v>
      </c>
      <c r="X31" s="45">
        <v>46900</v>
      </c>
      <c r="Y31" s="45">
        <v>45100</v>
      </c>
      <c r="Z31" s="45">
        <v>41800</v>
      </c>
      <c r="AA31" s="42">
        <f t="shared" si="9"/>
        <v>41800</v>
      </c>
      <c r="AB31" s="45">
        <v>38100</v>
      </c>
      <c r="AC31" s="45">
        <v>35700</v>
      </c>
      <c r="AD31" s="45">
        <v>34400</v>
      </c>
      <c r="AE31" s="45">
        <v>32500</v>
      </c>
      <c r="AF31" s="42">
        <f t="shared" si="10"/>
        <v>32500</v>
      </c>
      <c r="AG31" s="45">
        <v>29900</v>
      </c>
      <c r="AH31" s="43">
        <v>28400</v>
      </c>
      <c r="AI31" s="43">
        <v>27100</v>
      </c>
      <c r="AJ31" s="43">
        <v>26000</v>
      </c>
      <c r="AK31" s="42">
        <f t="shared" si="11"/>
        <v>26000</v>
      </c>
      <c r="AL31" s="45">
        <v>24700</v>
      </c>
      <c r="AM31" s="45">
        <v>23500</v>
      </c>
      <c r="AN31" s="45">
        <v>22600</v>
      </c>
      <c r="AO31" s="45">
        <v>21000</v>
      </c>
      <c r="AP31" s="42">
        <f t="shared" si="12"/>
        <v>21000</v>
      </c>
      <c r="AQ31" s="45">
        <v>19600</v>
      </c>
      <c r="AR31" s="45">
        <v>18600</v>
      </c>
      <c r="AS31" s="45">
        <v>17900</v>
      </c>
      <c r="AT31" s="43"/>
      <c r="AU31" s="43"/>
      <c r="AV31" s="43"/>
    </row>
    <row r="32" spans="1:50" ht="13.5" customHeight="1" x14ac:dyDescent="0.2">
      <c r="B32" s="5" t="s">
        <v>60</v>
      </c>
      <c r="C32" s="45">
        <v>83700</v>
      </c>
      <c r="D32" s="45">
        <v>82600</v>
      </c>
      <c r="E32" s="45">
        <v>93000</v>
      </c>
      <c r="F32" s="45">
        <v>91300</v>
      </c>
      <c r="G32" s="52">
        <v>91300</v>
      </c>
      <c r="H32" s="45">
        <v>90000</v>
      </c>
      <c r="I32" s="45">
        <v>90900</v>
      </c>
      <c r="J32" s="45">
        <v>90000</v>
      </c>
      <c r="K32" s="45">
        <v>89900</v>
      </c>
      <c r="L32" s="52">
        <v>89900</v>
      </c>
      <c r="M32" s="45">
        <v>88000</v>
      </c>
      <c r="N32" s="45">
        <v>87300</v>
      </c>
      <c r="O32" s="45">
        <v>87900</v>
      </c>
      <c r="P32" s="45">
        <v>86700</v>
      </c>
      <c r="Q32" s="52">
        <v>86700</v>
      </c>
      <c r="R32" s="45">
        <v>85600</v>
      </c>
      <c r="S32" s="45">
        <v>81500</v>
      </c>
      <c r="T32" s="45">
        <v>81300</v>
      </c>
      <c r="U32" s="45">
        <v>81000</v>
      </c>
      <c r="V32" s="52">
        <f t="shared" si="8"/>
        <v>81000</v>
      </c>
      <c r="W32" s="45">
        <v>81800</v>
      </c>
      <c r="X32" s="45">
        <v>82200</v>
      </c>
      <c r="Y32" s="45">
        <v>82300</v>
      </c>
      <c r="Z32" s="45">
        <v>82500</v>
      </c>
      <c r="AA32" s="52">
        <f t="shared" si="9"/>
        <v>82500</v>
      </c>
      <c r="AB32" s="45">
        <v>63100</v>
      </c>
      <c r="AC32" s="45">
        <v>60000</v>
      </c>
      <c r="AD32" s="45">
        <v>58100</v>
      </c>
      <c r="AE32" s="45">
        <v>56400</v>
      </c>
      <c r="AF32" s="52">
        <f t="shared" si="10"/>
        <v>56400</v>
      </c>
      <c r="AG32" s="45">
        <v>54700</v>
      </c>
      <c r="AH32" s="43">
        <v>53700</v>
      </c>
      <c r="AI32" s="43">
        <v>51500</v>
      </c>
      <c r="AJ32" s="43">
        <v>50200</v>
      </c>
      <c r="AK32" s="52">
        <f t="shared" si="11"/>
        <v>50200</v>
      </c>
      <c r="AL32" s="45">
        <v>52300</v>
      </c>
      <c r="AM32" s="45">
        <v>49300</v>
      </c>
      <c r="AN32" s="45">
        <v>48100</v>
      </c>
      <c r="AO32" s="45">
        <v>46800</v>
      </c>
      <c r="AP32" s="52">
        <f t="shared" si="12"/>
        <v>46800</v>
      </c>
      <c r="AQ32" s="45">
        <v>47000</v>
      </c>
      <c r="AR32" s="45">
        <v>46400</v>
      </c>
      <c r="AS32" s="45">
        <v>46200</v>
      </c>
      <c r="AT32" s="43"/>
      <c r="AU32" s="87"/>
      <c r="AV32" s="43"/>
    </row>
    <row r="33" spans="1:45" s="2" customFormat="1" x14ac:dyDescent="0.2">
      <c r="A33" s="12"/>
      <c r="B33" s="17"/>
      <c r="C33" s="17"/>
      <c r="D33" s="17"/>
      <c r="E33" s="17"/>
      <c r="F33" s="17"/>
      <c r="G33" s="17"/>
      <c r="H33" s="14"/>
      <c r="I33" s="14"/>
      <c r="J33" s="14"/>
      <c r="K33" s="14"/>
      <c r="L33" s="14"/>
      <c r="M33" s="14"/>
      <c r="N33" s="14"/>
      <c r="O33" s="14"/>
      <c r="Z33" s="1"/>
      <c r="AA33" s="1"/>
      <c r="AF33" s="1"/>
      <c r="AK33" s="1"/>
      <c r="AP33" s="1"/>
    </row>
    <row r="34" spans="1:45" ht="13.5" customHeight="1" x14ac:dyDescent="0.2">
      <c r="A34" s="79" t="s">
        <v>61</v>
      </c>
      <c r="B34" s="51"/>
      <c r="C34" s="51"/>
      <c r="D34" s="51"/>
      <c r="E34" s="51"/>
      <c r="F34" s="51"/>
      <c r="G34" s="51"/>
      <c r="H34" s="38"/>
      <c r="I34" s="38"/>
      <c r="J34" s="38"/>
      <c r="K34" s="38"/>
      <c r="L34" s="38"/>
      <c r="M34" s="32"/>
      <c r="N34" s="32"/>
      <c r="O34" s="32"/>
      <c r="P34" s="32"/>
      <c r="Q34" s="32"/>
      <c r="W34" s="43"/>
      <c r="X34" s="43"/>
      <c r="Y34" s="43"/>
      <c r="Z34" s="43"/>
      <c r="AB34" s="83"/>
      <c r="AC34" s="83"/>
      <c r="AD34" s="83"/>
      <c r="AE34" s="85"/>
      <c r="AG34" s="85"/>
      <c r="AH34" s="85"/>
      <c r="AI34" s="85"/>
      <c r="AJ34" s="85"/>
      <c r="AL34" s="85"/>
      <c r="AM34" s="85"/>
      <c r="AN34" s="85"/>
      <c r="AO34" s="85"/>
      <c r="AQ34" s="85"/>
      <c r="AR34" s="85"/>
      <c r="AS34" s="85"/>
    </row>
    <row r="35" spans="1:45" ht="13.5" customHeight="1" x14ac:dyDescent="0.2">
      <c r="A35" s="79" t="s">
        <v>62</v>
      </c>
      <c r="B35" s="51"/>
      <c r="C35" s="51"/>
      <c r="D35" s="51"/>
      <c r="E35" s="51"/>
      <c r="F35" s="51"/>
      <c r="G35" s="51"/>
      <c r="M35" s="32"/>
      <c r="N35" s="49"/>
      <c r="O35" s="49"/>
      <c r="P35" s="49"/>
      <c r="AB35" s="85"/>
      <c r="AC35" s="85"/>
      <c r="AD35" s="85"/>
      <c r="AE35" s="85"/>
      <c r="AF35" s="85"/>
      <c r="AG35" s="85"/>
      <c r="AH35" s="85"/>
      <c r="AI35" s="85"/>
      <c r="AJ35" s="85"/>
      <c r="AL35" s="85"/>
      <c r="AM35" s="85"/>
      <c r="AN35" s="85"/>
      <c r="AO35" s="85"/>
      <c r="AQ35" s="85"/>
      <c r="AR35" s="85"/>
      <c r="AS35" s="85"/>
    </row>
    <row r="36" spans="1:45" ht="13.5" customHeight="1" x14ac:dyDescent="0.2">
      <c r="A36" s="79" t="s">
        <v>63</v>
      </c>
      <c r="B36" s="51"/>
      <c r="C36" s="51"/>
      <c r="D36" s="51"/>
      <c r="E36" s="51"/>
      <c r="F36" s="51"/>
      <c r="G36" s="51"/>
      <c r="AB36" s="10"/>
      <c r="AC36" s="10"/>
      <c r="AD36" s="10"/>
      <c r="AE36" s="10"/>
    </row>
    <row r="37" spans="1:45" ht="13.5" customHeight="1" x14ac:dyDescent="0.2">
      <c r="B37" s="51"/>
      <c r="C37" s="51"/>
      <c r="D37" s="51"/>
      <c r="E37" s="51"/>
      <c r="F37" s="51"/>
      <c r="G37" s="51"/>
    </row>
    <row r="38" spans="1:45" ht="13.5" customHeight="1" x14ac:dyDescent="0.2">
      <c r="B38" s="51"/>
      <c r="C38" s="51"/>
      <c r="D38" s="51"/>
      <c r="E38" s="51"/>
      <c r="F38" s="51"/>
      <c r="G38" s="51"/>
    </row>
    <row r="39" spans="1:45" ht="13.5" customHeight="1" x14ac:dyDescent="0.2">
      <c r="B39" s="51"/>
      <c r="C39" s="51"/>
      <c r="D39" s="51"/>
      <c r="E39" s="51"/>
      <c r="F39" s="51"/>
      <c r="G39" s="51"/>
    </row>
    <row r="40" spans="1:45" ht="13.5" customHeight="1" x14ac:dyDescent="0.2">
      <c r="B40" s="51"/>
      <c r="C40" s="51"/>
      <c r="D40" s="51"/>
      <c r="E40" s="51"/>
      <c r="F40" s="51"/>
      <c r="G40" s="51"/>
    </row>
    <row r="41" spans="1:45" ht="13.5" customHeight="1" x14ac:dyDescent="0.2">
      <c r="B41" s="51"/>
      <c r="C41" s="51"/>
      <c r="D41" s="51"/>
      <c r="E41" s="51"/>
      <c r="F41" s="51"/>
      <c r="G41" s="51"/>
    </row>
    <row r="42" spans="1:45" ht="13.5" customHeight="1" x14ac:dyDescent="0.2">
      <c r="B42" s="51"/>
      <c r="C42" s="51"/>
      <c r="D42" s="51"/>
      <c r="E42" s="51"/>
      <c r="F42" s="51"/>
      <c r="G42" s="51"/>
    </row>
    <row r="43" spans="1:45" ht="13.5" customHeight="1" x14ac:dyDescent="0.2">
      <c r="B43" s="51"/>
      <c r="C43" s="51"/>
      <c r="D43" s="51"/>
      <c r="E43" s="51"/>
      <c r="F43" s="51"/>
      <c r="G43" s="51"/>
    </row>
    <row r="44" spans="1:45" x14ac:dyDescent="0.2">
      <c r="A44" s="12"/>
      <c r="B44" s="13"/>
      <c r="C44" s="13"/>
      <c r="D44" s="13"/>
      <c r="E44" s="13"/>
      <c r="F44" s="13"/>
      <c r="G44" s="13"/>
      <c r="H44" s="36"/>
      <c r="I44" s="36"/>
      <c r="J44" s="36"/>
      <c r="K44" s="36"/>
      <c r="L44" s="41"/>
      <c r="M44" s="36"/>
      <c r="N44" s="36"/>
      <c r="O44" s="36"/>
    </row>
    <row r="45" spans="1:45" x14ac:dyDescent="0.2">
      <c r="A45" s="12"/>
      <c r="B45" s="5"/>
      <c r="C45" s="5"/>
      <c r="D45" s="5"/>
      <c r="E45" s="5"/>
      <c r="F45" s="5"/>
      <c r="G45" s="5"/>
      <c r="H45" s="38"/>
      <c r="I45" s="38"/>
      <c r="J45" s="38"/>
      <c r="K45" s="38"/>
      <c r="L45" s="38"/>
      <c r="M45" s="38"/>
      <c r="N45" s="38"/>
      <c r="O45" s="38"/>
    </row>
    <row r="46" spans="1:45" x14ac:dyDescent="0.2">
      <c r="A46" s="12"/>
      <c r="B46" s="5"/>
      <c r="C46" s="5"/>
      <c r="D46" s="5"/>
      <c r="E46" s="5"/>
      <c r="F46" s="5"/>
      <c r="G46" s="5"/>
      <c r="H46" s="38"/>
      <c r="I46" s="38"/>
      <c r="J46" s="38"/>
      <c r="K46" s="38"/>
      <c r="L46" s="38"/>
      <c r="M46" s="38"/>
      <c r="N46" s="38"/>
      <c r="O46" s="38"/>
    </row>
    <row r="47" spans="1:45" x14ac:dyDescent="0.2">
      <c r="A47" s="12"/>
      <c r="B47" s="13"/>
      <c r="C47" s="13"/>
      <c r="D47" s="13"/>
      <c r="E47" s="13"/>
      <c r="F47" s="13"/>
      <c r="G47" s="13"/>
      <c r="H47" s="36"/>
      <c r="I47" s="36"/>
      <c r="J47" s="36"/>
      <c r="K47" s="36"/>
      <c r="L47" s="36"/>
      <c r="M47" s="36"/>
      <c r="N47" s="36"/>
      <c r="O47" s="36"/>
    </row>
    <row r="48" spans="1:45" x14ac:dyDescent="0.2">
      <c r="A48" s="12"/>
      <c r="B48" s="5"/>
      <c r="C48" s="5"/>
      <c r="D48" s="5"/>
      <c r="E48" s="5"/>
      <c r="F48" s="5"/>
      <c r="G48" s="5"/>
      <c r="H48" s="38"/>
      <c r="I48" s="38"/>
      <c r="J48" s="38"/>
      <c r="K48" s="38"/>
      <c r="L48" s="38"/>
      <c r="M48" s="38"/>
      <c r="N48" s="38"/>
      <c r="O48" s="38"/>
    </row>
    <row r="49" spans="1:42" x14ac:dyDescent="0.2">
      <c r="A49" s="12"/>
      <c r="B49" s="5"/>
      <c r="C49" s="5"/>
      <c r="D49" s="5"/>
      <c r="E49" s="5"/>
      <c r="F49" s="5"/>
      <c r="G49" s="5"/>
      <c r="H49" s="38"/>
      <c r="I49" s="38"/>
      <c r="J49" s="38"/>
      <c r="K49" s="38"/>
      <c r="L49" s="38"/>
      <c r="M49" s="38"/>
      <c r="N49" s="38"/>
      <c r="O49" s="38"/>
    </row>
    <row r="50" spans="1:42" x14ac:dyDescent="0.2">
      <c r="A50" s="12"/>
      <c r="H50" s="36"/>
      <c r="I50" s="36"/>
      <c r="J50" s="36"/>
      <c r="K50" s="36"/>
      <c r="L50" s="36"/>
      <c r="M50" s="36"/>
      <c r="N50" s="36"/>
      <c r="O50" s="36"/>
      <c r="Z50" s="4"/>
      <c r="AA50" s="4"/>
      <c r="AE50" s="4"/>
      <c r="AF50" s="4"/>
      <c r="AK50" s="4"/>
      <c r="AP50" s="4"/>
    </row>
    <row r="51" spans="1:42" x14ac:dyDescent="0.2">
      <c r="A51" s="12"/>
      <c r="B51" s="5"/>
      <c r="C51" s="5"/>
      <c r="D51" s="5"/>
      <c r="E51" s="5"/>
      <c r="F51" s="5"/>
      <c r="G51" s="5"/>
      <c r="H51" s="38"/>
      <c r="I51" s="38"/>
      <c r="J51" s="38"/>
      <c r="K51" s="38"/>
      <c r="L51" s="38"/>
      <c r="M51" s="38"/>
      <c r="N51" s="38"/>
      <c r="O51" s="38"/>
      <c r="Z51" s="4"/>
      <c r="AA51" s="4"/>
      <c r="AE51" s="4"/>
      <c r="AF51" s="4"/>
      <c r="AK51" s="4"/>
      <c r="AP51" s="4"/>
    </row>
    <row r="52" spans="1:42" x14ac:dyDescent="0.2">
      <c r="A52" s="12"/>
      <c r="B52" s="5"/>
      <c r="C52" s="5"/>
      <c r="D52" s="5"/>
      <c r="E52" s="5"/>
      <c r="F52" s="5"/>
      <c r="G52" s="5"/>
      <c r="H52" s="38"/>
      <c r="I52" s="38"/>
      <c r="J52" s="38"/>
      <c r="K52" s="38"/>
      <c r="L52" s="38"/>
      <c r="M52" s="38"/>
      <c r="N52" s="38"/>
      <c r="O52" s="38"/>
    </row>
    <row r="53" spans="1:42" x14ac:dyDescent="0.2">
      <c r="A53" s="12"/>
      <c r="B53" s="13"/>
      <c r="C53" s="13"/>
      <c r="D53" s="13"/>
      <c r="E53" s="13"/>
      <c r="F53" s="13"/>
      <c r="G53" s="13"/>
      <c r="H53" s="40"/>
      <c r="I53" s="40"/>
      <c r="J53" s="40"/>
      <c r="K53" s="40"/>
      <c r="L53" s="40"/>
      <c r="M53" s="40"/>
      <c r="N53" s="40"/>
      <c r="O53" s="40"/>
    </row>
    <row r="54" spans="1:42" s="4" customFormat="1" x14ac:dyDescent="0.2">
      <c r="A54" s="3"/>
      <c r="B54" s="5"/>
      <c r="C54" s="5"/>
      <c r="D54" s="5"/>
      <c r="E54" s="5"/>
      <c r="F54" s="5"/>
      <c r="G54" s="5"/>
      <c r="H54" s="38"/>
      <c r="I54" s="38"/>
      <c r="J54" s="38"/>
      <c r="K54" s="38"/>
      <c r="L54" s="38"/>
      <c r="M54" s="38"/>
      <c r="N54" s="38"/>
      <c r="O54" s="38"/>
      <c r="Z54" s="1"/>
      <c r="AA54" s="1"/>
      <c r="AE54" s="1"/>
      <c r="AF54" s="1"/>
      <c r="AK54" s="1"/>
      <c r="AP54" s="1"/>
    </row>
    <row r="55" spans="1:42" s="4" customFormat="1" x14ac:dyDescent="0.2">
      <c r="A55" s="3"/>
      <c r="B55" s="5"/>
      <c r="C55" s="5"/>
      <c r="D55" s="5"/>
      <c r="E55" s="5"/>
      <c r="F55" s="5"/>
      <c r="G55" s="5"/>
      <c r="H55" s="38"/>
      <c r="I55" s="38"/>
      <c r="J55" s="38"/>
      <c r="K55" s="38"/>
      <c r="L55" s="38"/>
      <c r="M55" s="38"/>
      <c r="N55" s="38"/>
      <c r="O55" s="38"/>
      <c r="Z55" s="1"/>
      <c r="AA55" s="1"/>
      <c r="AE55" s="1"/>
      <c r="AF55" s="1"/>
      <c r="AK55" s="1"/>
      <c r="AP55" s="1"/>
    </row>
    <row r="56" spans="1:42" x14ac:dyDescent="0.2">
      <c r="A56" s="12"/>
      <c r="B56" s="13"/>
      <c r="C56" s="13"/>
      <c r="D56" s="13"/>
      <c r="E56" s="13"/>
      <c r="F56" s="13"/>
      <c r="G56" s="13"/>
      <c r="H56" s="40"/>
      <c r="I56" s="40"/>
      <c r="J56" s="40"/>
      <c r="K56" s="40"/>
      <c r="L56" s="40"/>
      <c r="M56" s="40"/>
      <c r="N56" s="40"/>
      <c r="O56" s="40"/>
    </row>
    <row r="57" spans="1:42" x14ac:dyDescent="0.2">
      <c r="A57" s="3"/>
      <c r="B57" s="5"/>
      <c r="C57" s="5"/>
      <c r="D57" s="5"/>
      <c r="E57" s="5"/>
      <c r="F57" s="5"/>
      <c r="G57" s="5"/>
      <c r="H57" s="38"/>
      <c r="I57" s="38"/>
      <c r="J57" s="38"/>
      <c r="K57" s="38"/>
      <c r="L57" s="38"/>
      <c r="M57" s="38"/>
      <c r="N57" s="38"/>
      <c r="O57" s="38"/>
    </row>
    <row r="58" spans="1:42" x14ac:dyDescent="0.2">
      <c r="A58" s="12"/>
      <c r="B58" s="5"/>
      <c r="C58" s="5"/>
      <c r="D58" s="5"/>
      <c r="E58" s="5"/>
      <c r="F58" s="5"/>
      <c r="G58" s="5"/>
      <c r="H58" s="43"/>
      <c r="I58" s="43"/>
      <c r="J58" s="43"/>
      <c r="K58" s="43"/>
      <c r="L58" s="43"/>
      <c r="M58" s="43"/>
      <c r="N58" s="43"/>
      <c r="O58" s="43"/>
    </row>
    <row r="59" spans="1:42" x14ac:dyDescent="0.2">
      <c r="A59" s="12"/>
      <c r="B59" s="5"/>
      <c r="C59" s="5"/>
      <c r="D59" s="5"/>
      <c r="E59" s="5"/>
      <c r="F59" s="5"/>
      <c r="G59" s="5"/>
      <c r="H59" s="43"/>
      <c r="I59" s="43"/>
      <c r="J59" s="43"/>
      <c r="K59" s="43"/>
      <c r="L59" s="43"/>
      <c r="M59" s="43"/>
      <c r="N59" s="43"/>
      <c r="O59" s="43"/>
    </row>
    <row r="60" spans="1:42" x14ac:dyDescent="0.2">
      <c r="A60" s="12"/>
      <c r="B60" s="18"/>
      <c r="C60" s="18"/>
      <c r="D60" s="18"/>
      <c r="E60" s="18"/>
      <c r="F60" s="18"/>
      <c r="G60" s="18"/>
      <c r="H60" s="41"/>
      <c r="I60" s="41"/>
      <c r="J60" s="41"/>
      <c r="K60" s="41"/>
      <c r="L60" s="41"/>
      <c r="M60" s="41"/>
      <c r="N60" s="41"/>
      <c r="O60" s="41"/>
    </row>
    <row r="61" spans="1:42" x14ac:dyDescent="0.2">
      <c r="B61" s="5"/>
      <c r="C61" s="5"/>
      <c r="D61" s="5"/>
      <c r="E61" s="5"/>
      <c r="F61" s="5"/>
      <c r="G61" s="5"/>
      <c r="H61" s="43"/>
      <c r="I61" s="43"/>
      <c r="J61" s="43"/>
      <c r="K61" s="43"/>
      <c r="L61" s="43"/>
      <c r="M61" s="43"/>
      <c r="N61" s="43"/>
      <c r="O61" s="43"/>
    </row>
    <row r="62" spans="1:42" x14ac:dyDescent="0.2">
      <c r="B62" s="5"/>
      <c r="C62" s="5"/>
      <c r="D62" s="5"/>
      <c r="E62" s="5"/>
      <c r="F62" s="5"/>
      <c r="G62" s="5"/>
      <c r="H62" s="43"/>
      <c r="I62" s="43"/>
      <c r="J62" s="43"/>
      <c r="K62" s="43"/>
      <c r="L62" s="43"/>
      <c r="M62" s="43"/>
      <c r="N62" s="43"/>
      <c r="O62" s="43"/>
    </row>
    <row r="63" spans="1:42" x14ac:dyDescent="0.2">
      <c r="B63" s="5"/>
      <c r="C63" s="5"/>
      <c r="D63" s="5"/>
      <c r="E63" s="5"/>
      <c r="F63" s="5"/>
      <c r="G63" s="5"/>
      <c r="H63" s="43"/>
      <c r="I63" s="43"/>
      <c r="J63" s="43"/>
      <c r="K63" s="43"/>
      <c r="L63" s="43"/>
      <c r="M63" s="43"/>
      <c r="N63" s="43"/>
      <c r="O63" s="43"/>
    </row>
    <row r="64" spans="1:42" x14ac:dyDescent="0.2">
      <c r="A64" s="12"/>
      <c r="H64" s="47"/>
      <c r="I64" s="41"/>
      <c r="J64" s="41"/>
      <c r="K64" s="41"/>
      <c r="L64" s="41"/>
      <c r="M64" s="41"/>
      <c r="N64" s="41"/>
      <c r="O64" s="41"/>
    </row>
    <row r="65" spans="1:15" x14ac:dyDescent="0.2">
      <c r="B65" s="5"/>
      <c r="C65" s="5"/>
      <c r="D65" s="5"/>
      <c r="E65" s="5"/>
      <c r="F65" s="5"/>
      <c r="G65" s="5"/>
      <c r="H65" s="48"/>
      <c r="I65" s="43"/>
      <c r="J65" s="43"/>
      <c r="K65" s="43"/>
      <c r="L65" s="43"/>
      <c r="M65" s="43"/>
      <c r="N65" s="43"/>
      <c r="O65" s="43"/>
    </row>
    <row r="66" spans="1:15" x14ac:dyDescent="0.2">
      <c r="B66" s="5"/>
      <c r="C66" s="5"/>
      <c r="D66" s="5"/>
      <c r="E66" s="5"/>
      <c r="F66" s="5"/>
      <c r="G66" s="5"/>
      <c r="H66" s="48"/>
      <c r="I66" s="43"/>
      <c r="J66" s="43"/>
      <c r="K66" s="43"/>
      <c r="L66" s="43"/>
      <c r="M66" s="43"/>
      <c r="N66" s="43"/>
      <c r="O66" s="43"/>
    </row>
    <row r="67" spans="1:15" x14ac:dyDescent="0.2">
      <c r="B67" s="5"/>
      <c r="C67" s="5"/>
      <c r="D67" s="5"/>
      <c r="E67" s="5"/>
      <c r="F67" s="5"/>
      <c r="G67" s="5"/>
      <c r="H67" s="48"/>
      <c r="I67" s="43"/>
      <c r="J67" s="43"/>
      <c r="K67" s="43"/>
      <c r="L67" s="43"/>
      <c r="M67" s="43"/>
      <c r="N67" s="43"/>
      <c r="O67" s="43"/>
    </row>
    <row r="68" spans="1:15" x14ac:dyDescent="0.2">
      <c r="B68" s="5"/>
      <c r="C68" s="5"/>
      <c r="D68" s="5"/>
      <c r="E68" s="5"/>
      <c r="F68" s="5"/>
      <c r="G68" s="5"/>
      <c r="H68" s="48"/>
      <c r="I68" s="43"/>
      <c r="J68" s="43"/>
      <c r="K68" s="43"/>
      <c r="L68" s="43"/>
      <c r="M68" s="43"/>
      <c r="N68" s="43"/>
      <c r="O68" s="43"/>
    </row>
    <row r="69" spans="1:15" x14ac:dyDescent="0.2">
      <c r="A69" s="12"/>
      <c r="B69" s="18"/>
      <c r="C69" s="18"/>
      <c r="D69" s="18"/>
      <c r="E69" s="18"/>
      <c r="F69" s="18"/>
      <c r="G69" s="18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B70" s="5"/>
      <c r="C70" s="5"/>
      <c r="D70" s="5"/>
      <c r="E70" s="5"/>
      <c r="F70" s="5"/>
      <c r="G70" s="5"/>
      <c r="H70" s="45"/>
      <c r="I70" s="45"/>
      <c r="J70" s="45"/>
      <c r="K70" s="45"/>
      <c r="L70" s="45"/>
      <c r="M70" s="45"/>
      <c r="N70" s="45"/>
      <c r="O70" s="45"/>
    </row>
    <row r="71" spans="1:15" x14ac:dyDescent="0.2">
      <c r="H71" s="49"/>
      <c r="I71" s="49"/>
      <c r="J71" s="49"/>
      <c r="K71" s="49"/>
      <c r="L71" s="49"/>
      <c r="M71" s="49"/>
      <c r="N71" s="49"/>
      <c r="O71" s="49"/>
    </row>
    <row r="72" spans="1:15" x14ac:dyDescent="0.2">
      <c r="H72" s="49"/>
      <c r="I72" s="49"/>
      <c r="J72" s="49"/>
      <c r="K72" s="49"/>
      <c r="L72" s="49"/>
      <c r="M72" s="49"/>
      <c r="N72" s="49"/>
      <c r="O72" s="49"/>
    </row>
    <row r="73" spans="1:15" x14ac:dyDescent="0.2">
      <c r="H73" s="49"/>
      <c r="I73" s="49"/>
      <c r="J73" s="49"/>
      <c r="K73" s="49"/>
      <c r="L73" s="49"/>
      <c r="M73" s="49"/>
      <c r="N73" s="49"/>
      <c r="O73" s="49"/>
    </row>
  </sheetData>
  <pageMargins left="0.25" right="0.25" top="0.75" bottom="0.75" header="0.3" footer="0.3"/>
  <pageSetup paperSize="9" scale="92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7F9C-DA7C-4100-85C4-CE7DB645ABB3}">
  <dimension ref="A1:AX47"/>
  <sheetViews>
    <sheetView showGridLines="0" tabSelected="1" zoomScaleNormal="100" workbookViewId="0">
      <pane ySplit="2" topLeftCell="A3" activePane="bottomLeft" state="frozen"/>
      <selection pane="bottomLeft" activeCell="AS16" sqref="AS16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5" width="9.28515625" style="1" customWidth="1" outlineLevel="1"/>
    <col min="46" max="50" width="9.28515625" style="1" customWidth="1"/>
    <col min="51" max="16384" width="9.140625" style="1"/>
  </cols>
  <sheetData>
    <row r="1" spans="1:47" ht="13.5" customHeight="1" x14ac:dyDescent="0.2">
      <c r="A1" s="12" t="s">
        <v>64</v>
      </c>
      <c r="C1" s="43"/>
      <c r="D1" s="43"/>
      <c r="E1" s="43"/>
      <c r="F1" s="43"/>
      <c r="H1" s="43"/>
      <c r="I1" s="43"/>
      <c r="J1" s="43"/>
      <c r="K1" s="43"/>
      <c r="M1" s="43"/>
      <c r="N1" s="43"/>
      <c r="O1" s="43"/>
      <c r="P1" s="43"/>
      <c r="R1" s="43"/>
      <c r="S1" s="43"/>
      <c r="T1" s="43"/>
    </row>
    <row r="2" spans="1:47" s="2" customFormat="1" ht="16.5" customHeight="1" x14ac:dyDescent="0.25">
      <c r="A2" s="34" t="s">
        <v>65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</row>
    <row r="3" spans="1:47" ht="13.5" customHeight="1" x14ac:dyDescent="0.25">
      <c r="A3" s="6" t="s">
        <v>46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</row>
    <row r="4" spans="1:47" ht="13.5" customHeight="1" x14ac:dyDescent="0.2">
      <c r="A4" s="12" t="s">
        <v>47</v>
      </c>
      <c r="C4" s="36">
        <v>4065700</v>
      </c>
      <c r="D4" s="36">
        <v>4075700</v>
      </c>
      <c r="E4" s="36">
        <v>4069100</v>
      </c>
      <c r="F4" s="36">
        <v>4036900</v>
      </c>
      <c r="G4" s="46">
        <v>4036900</v>
      </c>
      <c r="H4" s="36">
        <v>4019200</v>
      </c>
      <c r="I4" s="36">
        <v>4033900</v>
      </c>
      <c r="J4" s="36">
        <v>4033000</v>
      </c>
      <c r="K4" s="36">
        <v>4006800</v>
      </c>
      <c r="L4" s="46">
        <v>4006800</v>
      </c>
      <c r="M4" s="36">
        <v>3994800</v>
      </c>
      <c r="N4" s="36">
        <v>3998700</v>
      </c>
      <c r="O4" s="36">
        <v>4008400</v>
      </c>
      <c r="P4" s="36">
        <v>3987800</v>
      </c>
      <c r="Q4" s="46">
        <v>3987800</v>
      </c>
      <c r="R4" s="36">
        <v>3976500</v>
      </c>
      <c r="S4" s="36">
        <v>4009300</v>
      </c>
      <c r="T4" s="36">
        <v>4042300</v>
      </c>
      <c r="U4" s="36">
        <v>4067400</v>
      </c>
      <c r="V4" s="46">
        <f t="shared" ref="V4:V9" si="0">U4</f>
        <v>4067400</v>
      </c>
      <c r="W4" s="36">
        <v>4080200</v>
      </c>
      <c r="X4" s="36">
        <v>4089700</v>
      </c>
      <c r="Y4" s="36">
        <v>4125400</v>
      </c>
      <c r="Z4" s="75">
        <v>4133000</v>
      </c>
      <c r="AA4" s="46">
        <f t="shared" ref="AA4:AA9" si="1">Z4</f>
        <v>4133000</v>
      </c>
      <c r="AB4" s="36">
        <v>4142800</v>
      </c>
      <c r="AC4" s="36">
        <v>4177600</v>
      </c>
      <c r="AD4" s="36">
        <v>4238800</v>
      </c>
      <c r="AE4" s="36">
        <v>4230000</v>
      </c>
      <c r="AF4" s="46">
        <f t="shared" ref="AF4:AF9" si="2">AE4</f>
        <v>4230000</v>
      </c>
      <c r="AG4" s="36">
        <v>4249400</v>
      </c>
      <c r="AH4" s="36">
        <v>4306000</v>
      </c>
      <c r="AI4" s="36">
        <v>4366400</v>
      </c>
      <c r="AJ4" s="36">
        <v>4378100</v>
      </c>
      <c r="AK4" s="46">
        <f t="shared" ref="AK4:AK9" si="3">AJ4</f>
        <v>4378100</v>
      </c>
      <c r="AL4" s="36">
        <v>4392100</v>
      </c>
      <c r="AM4" s="36">
        <v>4439600</v>
      </c>
      <c r="AN4" s="36">
        <v>4450600</v>
      </c>
      <c r="AO4" s="36">
        <v>4461900</v>
      </c>
      <c r="AP4" s="46">
        <f t="shared" ref="AP4:AP9" si="4">AO4</f>
        <v>4461900</v>
      </c>
      <c r="AQ4" s="36">
        <v>4466800</v>
      </c>
      <c r="AR4" s="36">
        <v>4516000</v>
      </c>
      <c r="AS4" s="36">
        <v>4554100</v>
      </c>
      <c r="AT4" s="43"/>
      <c r="AU4" s="43"/>
    </row>
    <row r="5" spans="1:47" ht="13.5" customHeight="1" x14ac:dyDescent="0.2">
      <c r="B5" s="50" t="s">
        <v>48</v>
      </c>
      <c r="C5" s="38">
        <v>3678900</v>
      </c>
      <c r="D5" s="38">
        <v>3675300</v>
      </c>
      <c r="E5" s="38">
        <v>3663600</v>
      </c>
      <c r="F5" s="38">
        <v>3659000</v>
      </c>
      <c r="G5" s="37">
        <v>3659000</v>
      </c>
      <c r="H5" s="38">
        <v>3657200</v>
      </c>
      <c r="I5" s="38">
        <v>3665900</v>
      </c>
      <c r="J5" s="38">
        <v>3654700</v>
      </c>
      <c r="K5" s="38">
        <v>3650900</v>
      </c>
      <c r="L5" s="37">
        <v>3650900</v>
      </c>
      <c r="M5" s="38">
        <v>3653800</v>
      </c>
      <c r="N5" s="38">
        <v>3656700</v>
      </c>
      <c r="O5" s="38">
        <v>3660500</v>
      </c>
      <c r="P5" s="38">
        <v>3652200</v>
      </c>
      <c r="Q5" s="37">
        <v>3652200</v>
      </c>
      <c r="R5" s="38">
        <v>3650500</v>
      </c>
      <c r="S5" s="38">
        <v>3676000</v>
      </c>
      <c r="T5" s="38">
        <v>3691400</v>
      </c>
      <c r="U5" s="38">
        <v>3727300</v>
      </c>
      <c r="V5" s="37">
        <f>U5</f>
        <v>3727300</v>
      </c>
      <c r="W5" s="38">
        <v>3746100</v>
      </c>
      <c r="X5" s="38">
        <v>3769200</v>
      </c>
      <c r="Y5" s="38">
        <v>3788900</v>
      </c>
      <c r="Z5" s="38">
        <v>3808300</v>
      </c>
      <c r="AA5" s="37">
        <f t="shared" si="1"/>
        <v>3808300</v>
      </c>
      <c r="AB5" s="38">
        <v>3830000</v>
      </c>
      <c r="AC5" s="38">
        <v>3855800</v>
      </c>
      <c r="AD5" s="38">
        <v>3901200</v>
      </c>
      <c r="AE5" s="38">
        <v>3903800</v>
      </c>
      <c r="AF5" s="37">
        <f t="shared" si="2"/>
        <v>3903800</v>
      </c>
      <c r="AG5" s="38">
        <v>3930500</v>
      </c>
      <c r="AH5" s="38">
        <v>3970900</v>
      </c>
      <c r="AI5" s="38">
        <v>4006000</v>
      </c>
      <c r="AJ5" s="38">
        <v>4029900</v>
      </c>
      <c r="AK5" s="37">
        <f t="shared" si="3"/>
        <v>4029900</v>
      </c>
      <c r="AL5" s="38">
        <v>4050300</v>
      </c>
      <c r="AM5" s="38">
        <v>4090600</v>
      </c>
      <c r="AN5" s="38">
        <v>4090900</v>
      </c>
      <c r="AO5" s="38">
        <v>4115700</v>
      </c>
      <c r="AP5" s="37">
        <f t="shared" si="4"/>
        <v>4115700</v>
      </c>
      <c r="AQ5" s="38">
        <v>4131500</v>
      </c>
      <c r="AR5" s="38">
        <v>4175700</v>
      </c>
      <c r="AS5" s="38">
        <v>4202800</v>
      </c>
      <c r="AT5" s="43"/>
      <c r="AU5" s="87"/>
    </row>
    <row r="6" spans="1:47" ht="13.5" customHeight="1" x14ac:dyDescent="0.2">
      <c r="A6" s="50"/>
      <c r="B6" s="50" t="s">
        <v>66</v>
      </c>
      <c r="C6" s="38">
        <v>378800</v>
      </c>
      <c r="D6" s="38">
        <v>385900</v>
      </c>
      <c r="E6" s="38">
        <v>390200</v>
      </c>
      <c r="F6" s="38">
        <v>395000</v>
      </c>
      <c r="G6" s="37">
        <f>F6</f>
        <v>395000</v>
      </c>
      <c r="H6" s="38">
        <v>397100</v>
      </c>
      <c r="I6" s="38">
        <v>401500</v>
      </c>
      <c r="J6" s="38">
        <v>406400</v>
      </c>
      <c r="K6" s="38">
        <v>410900</v>
      </c>
      <c r="L6" s="37">
        <f>K6</f>
        <v>410900</v>
      </c>
      <c r="M6" s="38">
        <v>418500</v>
      </c>
      <c r="N6" s="38">
        <v>421000</v>
      </c>
      <c r="O6" s="38">
        <v>427000</v>
      </c>
      <c r="P6" s="38">
        <v>437400</v>
      </c>
      <c r="Q6" s="37">
        <f>P6</f>
        <v>437400</v>
      </c>
      <c r="R6" s="38">
        <v>445300</v>
      </c>
      <c r="S6" s="38">
        <v>452400</v>
      </c>
      <c r="T6" s="38">
        <v>456400</v>
      </c>
      <c r="U6" s="38">
        <v>464600</v>
      </c>
      <c r="V6" s="37">
        <f>U6</f>
        <v>464600</v>
      </c>
      <c r="W6" s="38">
        <v>497500</v>
      </c>
      <c r="X6" s="38">
        <v>507500</v>
      </c>
      <c r="Y6" s="38">
        <v>522200</v>
      </c>
      <c r="Z6" s="38">
        <v>547700</v>
      </c>
      <c r="AA6" s="37">
        <f t="shared" si="1"/>
        <v>547700</v>
      </c>
      <c r="AB6" s="38">
        <v>561200</v>
      </c>
      <c r="AC6" s="38">
        <v>590200</v>
      </c>
      <c r="AD6" s="38">
        <v>627200</v>
      </c>
      <c r="AE6" s="38">
        <v>643600</v>
      </c>
      <c r="AF6" s="37">
        <f t="shared" si="2"/>
        <v>643600</v>
      </c>
      <c r="AG6" s="38">
        <v>673400</v>
      </c>
      <c r="AH6" s="38">
        <v>698800</v>
      </c>
      <c r="AI6" s="38">
        <v>735200</v>
      </c>
      <c r="AJ6" s="38">
        <v>770400</v>
      </c>
      <c r="AK6" s="37">
        <f t="shared" si="3"/>
        <v>770400</v>
      </c>
      <c r="AL6" s="38">
        <v>797500</v>
      </c>
      <c r="AM6" s="38">
        <v>829700</v>
      </c>
      <c r="AN6" s="38">
        <v>836900</v>
      </c>
      <c r="AO6" s="38">
        <v>882800</v>
      </c>
      <c r="AP6" s="37">
        <f t="shared" si="4"/>
        <v>882800</v>
      </c>
      <c r="AQ6" s="38">
        <v>918600</v>
      </c>
      <c r="AR6" s="38">
        <v>965200</v>
      </c>
      <c r="AS6" s="38">
        <v>1004100</v>
      </c>
      <c r="AT6" s="43"/>
      <c r="AU6" s="87"/>
    </row>
    <row r="7" spans="1:47" ht="13.5" customHeight="1" x14ac:dyDescent="0.2">
      <c r="A7" s="50"/>
      <c r="B7" s="50" t="s">
        <v>50</v>
      </c>
      <c r="C7" s="38">
        <v>386800</v>
      </c>
      <c r="D7" s="38">
        <v>400400</v>
      </c>
      <c r="E7" s="38">
        <v>405500</v>
      </c>
      <c r="F7" s="38">
        <v>377900</v>
      </c>
      <c r="G7" s="37">
        <v>377900</v>
      </c>
      <c r="H7" s="38">
        <v>362000</v>
      </c>
      <c r="I7" s="38">
        <v>368000</v>
      </c>
      <c r="J7" s="38">
        <v>378300</v>
      </c>
      <c r="K7" s="38">
        <v>355900</v>
      </c>
      <c r="L7" s="37">
        <v>355900</v>
      </c>
      <c r="M7" s="38">
        <v>341000</v>
      </c>
      <c r="N7" s="38">
        <v>342000</v>
      </c>
      <c r="O7" s="38">
        <v>347900</v>
      </c>
      <c r="P7" s="38">
        <v>335600</v>
      </c>
      <c r="Q7" s="37">
        <v>335600</v>
      </c>
      <c r="R7" s="38">
        <v>326000</v>
      </c>
      <c r="S7" s="38">
        <v>333300</v>
      </c>
      <c r="T7" s="38">
        <v>350900</v>
      </c>
      <c r="U7" s="38">
        <v>340100</v>
      </c>
      <c r="V7" s="37">
        <f t="shared" si="0"/>
        <v>340100</v>
      </c>
      <c r="W7" s="38">
        <v>334200</v>
      </c>
      <c r="X7" s="38">
        <v>320500</v>
      </c>
      <c r="Y7" s="38">
        <v>336500</v>
      </c>
      <c r="Z7" s="38">
        <v>324700</v>
      </c>
      <c r="AA7" s="37">
        <f t="shared" si="1"/>
        <v>324700</v>
      </c>
      <c r="AB7" s="38">
        <v>312800</v>
      </c>
      <c r="AC7" s="38">
        <v>321700</v>
      </c>
      <c r="AD7" s="38">
        <v>337600</v>
      </c>
      <c r="AE7" s="38">
        <v>326100</v>
      </c>
      <c r="AF7" s="37">
        <f t="shared" si="2"/>
        <v>326100</v>
      </c>
      <c r="AG7" s="38">
        <v>318900</v>
      </c>
      <c r="AH7" s="38">
        <v>335100</v>
      </c>
      <c r="AI7" s="38">
        <v>360400</v>
      </c>
      <c r="AJ7" s="38">
        <v>348100</v>
      </c>
      <c r="AK7" s="37">
        <f t="shared" si="3"/>
        <v>348100</v>
      </c>
      <c r="AL7" s="38">
        <v>341800</v>
      </c>
      <c r="AM7" s="38">
        <v>349000</v>
      </c>
      <c r="AN7" s="38">
        <v>359700</v>
      </c>
      <c r="AO7" s="38">
        <v>346200</v>
      </c>
      <c r="AP7" s="37">
        <f t="shared" si="4"/>
        <v>346200</v>
      </c>
      <c r="AQ7" s="38">
        <v>335300</v>
      </c>
      <c r="AR7" s="38">
        <v>340300</v>
      </c>
      <c r="AS7" s="38">
        <v>351200</v>
      </c>
      <c r="AT7" s="43"/>
      <c r="AU7" s="87"/>
    </row>
    <row r="8" spans="1:47" ht="13.5" customHeight="1" x14ac:dyDescent="0.2">
      <c r="A8" s="12" t="s">
        <v>58</v>
      </c>
      <c r="B8" s="13"/>
      <c r="C8" s="36">
        <v>2890100</v>
      </c>
      <c r="D8" s="36">
        <v>2889900</v>
      </c>
      <c r="E8" s="36">
        <v>2880100</v>
      </c>
      <c r="F8" s="36">
        <v>2833600</v>
      </c>
      <c r="G8" s="46">
        <v>2833600</v>
      </c>
      <c r="H8" s="36">
        <v>2802500</v>
      </c>
      <c r="I8" s="36">
        <v>2791100</v>
      </c>
      <c r="J8" s="36">
        <v>2782900</v>
      </c>
      <c r="K8" s="36">
        <v>2740200</v>
      </c>
      <c r="L8" s="46">
        <v>2740200</v>
      </c>
      <c r="M8" s="36">
        <v>2719200</v>
      </c>
      <c r="N8" s="36">
        <v>2712800</v>
      </c>
      <c r="O8" s="36">
        <v>2715500</v>
      </c>
      <c r="P8" s="36">
        <v>2679300</v>
      </c>
      <c r="Q8" s="46">
        <v>2679300</v>
      </c>
      <c r="R8" s="36">
        <v>2659400</v>
      </c>
      <c r="S8" s="36">
        <v>2664200</v>
      </c>
      <c r="T8" s="36">
        <v>2683100</v>
      </c>
      <c r="U8" s="36">
        <v>2676400</v>
      </c>
      <c r="V8" s="46">
        <f t="shared" si="0"/>
        <v>2676400</v>
      </c>
      <c r="W8" s="36">
        <v>2663500</v>
      </c>
      <c r="X8" s="36">
        <v>2653800</v>
      </c>
      <c r="Y8" s="36">
        <v>2679200</v>
      </c>
      <c r="Z8" s="75">
        <v>2668700</v>
      </c>
      <c r="AA8" s="46">
        <f t="shared" si="1"/>
        <v>2668700</v>
      </c>
      <c r="AB8" s="36">
        <v>2652700</v>
      </c>
      <c r="AC8" s="36">
        <v>2666200</v>
      </c>
      <c r="AD8" s="36">
        <v>2690800</v>
      </c>
      <c r="AE8" s="36">
        <v>2674500</v>
      </c>
      <c r="AF8" s="46">
        <f t="shared" si="2"/>
        <v>2674500</v>
      </c>
      <c r="AG8" s="36">
        <v>2656600</v>
      </c>
      <c r="AH8" s="36">
        <v>2679400</v>
      </c>
      <c r="AI8" s="36">
        <v>2710000</v>
      </c>
      <c r="AJ8" s="36">
        <v>2685000</v>
      </c>
      <c r="AK8" s="46">
        <f t="shared" si="3"/>
        <v>2685000</v>
      </c>
      <c r="AL8" s="36">
        <v>2664500</v>
      </c>
      <c r="AM8" s="36">
        <v>2669600</v>
      </c>
      <c r="AN8" s="36">
        <v>2680500</v>
      </c>
      <c r="AO8" s="36">
        <v>2654700</v>
      </c>
      <c r="AP8" s="46">
        <f t="shared" si="4"/>
        <v>2654700</v>
      </c>
      <c r="AQ8" s="36">
        <v>2624900</v>
      </c>
      <c r="AR8" s="36">
        <v>2626800</v>
      </c>
      <c r="AS8" s="36">
        <v>2631300</v>
      </c>
      <c r="AT8" s="43"/>
      <c r="AU8" s="87"/>
    </row>
    <row r="9" spans="1:47" ht="13.5" customHeight="1" x14ac:dyDescent="0.2">
      <c r="A9" s="12" t="s">
        <v>59</v>
      </c>
      <c r="B9" s="13"/>
      <c r="C9" s="36">
        <v>1175600</v>
      </c>
      <c r="D9" s="36">
        <v>1185800</v>
      </c>
      <c r="E9" s="36">
        <v>1189100</v>
      </c>
      <c r="F9" s="36">
        <v>1203400</v>
      </c>
      <c r="G9" s="46">
        <v>1203400</v>
      </c>
      <c r="H9" s="36">
        <v>1216700</v>
      </c>
      <c r="I9" s="36">
        <v>1242900</v>
      </c>
      <c r="J9" s="36">
        <v>1250100</v>
      </c>
      <c r="K9" s="36">
        <v>1266600</v>
      </c>
      <c r="L9" s="46">
        <v>1266600</v>
      </c>
      <c r="M9" s="36">
        <v>1275500</v>
      </c>
      <c r="N9" s="36">
        <v>1286000</v>
      </c>
      <c r="O9" s="36">
        <v>1292900</v>
      </c>
      <c r="P9" s="36">
        <v>1308500</v>
      </c>
      <c r="Q9" s="46">
        <v>1308500</v>
      </c>
      <c r="R9" s="36">
        <v>1317100</v>
      </c>
      <c r="S9" s="36">
        <v>1345200</v>
      </c>
      <c r="T9" s="36">
        <v>1359300</v>
      </c>
      <c r="U9" s="36">
        <v>1391000</v>
      </c>
      <c r="V9" s="46">
        <f t="shared" si="0"/>
        <v>1391000</v>
      </c>
      <c r="W9" s="36">
        <v>1416700</v>
      </c>
      <c r="X9" s="36">
        <v>1435900</v>
      </c>
      <c r="Y9" s="36">
        <v>1446200</v>
      </c>
      <c r="Z9" s="75">
        <v>1464200</v>
      </c>
      <c r="AA9" s="46">
        <f t="shared" si="1"/>
        <v>1464200</v>
      </c>
      <c r="AB9" s="36">
        <v>1490100</v>
      </c>
      <c r="AC9" s="36">
        <v>1511400</v>
      </c>
      <c r="AD9" s="36">
        <v>1548000</v>
      </c>
      <c r="AE9" s="36">
        <v>1555500</v>
      </c>
      <c r="AF9" s="46">
        <f t="shared" si="2"/>
        <v>1555500</v>
      </c>
      <c r="AG9" s="36">
        <v>1592800</v>
      </c>
      <c r="AH9" s="36">
        <v>1626600</v>
      </c>
      <c r="AI9" s="36">
        <v>1656400</v>
      </c>
      <c r="AJ9" s="36">
        <v>1693100</v>
      </c>
      <c r="AK9" s="46">
        <f t="shared" si="3"/>
        <v>1693100</v>
      </c>
      <c r="AL9" s="36">
        <v>1727600</v>
      </c>
      <c r="AM9" s="36">
        <v>1770000</v>
      </c>
      <c r="AN9" s="36">
        <v>1770100</v>
      </c>
      <c r="AO9" s="36">
        <v>1807200</v>
      </c>
      <c r="AP9" s="46">
        <f t="shared" si="4"/>
        <v>1807200</v>
      </c>
      <c r="AQ9" s="36">
        <v>1841900</v>
      </c>
      <c r="AR9" s="36">
        <v>1889200</v>
      </c>
      <c r="AS9" s="36">
        <v>1922800</v>
      </c>
      <c r="AT9" s="43"/>
      <c r="AU9" s="87"/>
    </row>
    <row r="10" spans="1:47" ht="13.5" customHeight="1" x14ac:dyDescent="0.2">
      <c r="A10" s="12" t="s">
        <v>67</v>
      </c>
      <c r="C10" s="15">
        <v>16.3</v>
      </c>
      <c r="D10" s="15">
        <v>16.600000000000001</v>
      </c>
      <c r="E10" s="15">
        <v>16.7</v>
      </c>
      <c r="F10" s="15">
        <v>17</v>
      </c>
      <c r="G10" s="27">
        <v>16.600000000000001</v>
      </c>
      <c r="H10" s="15">
        <v>17.2</v>
      </c>
      <c r="I10" s="15">
        <v>17.7</v>
      </c>
      <c r="J10" s="15">
        <v>17.8</v>
      </c>
      <c r="K10" s="15">
        <v>18.2</v>
      </c>
      <c r="L10" s="27">
        <v>17.7</v>
      </c>
      <c r="M10" s="15">
        <v>18.100000000000001</v>
      </c>
      <c r="N10" s="15">
        <v>18.2</v>
      </c>
      <c r="O10" s="15">
        <v>18.2</v>
      </c>
      <c r="P10" s="15">
        <v>18.399999999999999</v>
      </c>
      <c r="Q10" s="27">
        <v>18.2</v>
      </c>
      <c r="R10" s="15">
        <v>18.3</v>
      </c>
      <c r="S10" s="15">
        <v>18.3</v>
      </c>
      <c r="T10" s="15">
        <v>18.3</v>
      </c>
      <c r="U10" s="15">
        <v>18.2</v>
      </c>
      <c r="V10" s="27">
        <v>18.3</v>
      </c>
      <c r="W10" s="15">
        <v>18.3</v>
      </c>
      <c r="X10" s="15">
        <v>18.100000000000001</v>
      </c>
      <c r="Y10" s="15">
        <v>18.100000000000001</v>
      </c>
      <c r="Z10" s="76">
        <v>18.399999999999999</v>
      </c>
      <c r="AA10" s="27">
        <v>18.2</v>
      </c>
      <c r="AB10" s="15">
        <v>18.5</v>
      </c>
      <c r="AC10" s="15">
        <v>18.899999999999999</v>
      </c>
      <c r="AD10" s="15">
        <v>19.100000000000001</v>
      </c>
      <c r="AE10" s="15">
        <v>19.566003142296893</v>
      </c>
      <c r="AF10" s="27">
        <v>19</v>
      </c>
      <c r="AG10" s="15">
        <v>19.7</v>
      </c>
      <c r="AH10" s="15">
        <v>19.899999999999999</v>
      </c>
      <c r="AI10" s="15">
        <v>19.899999999999999</v>
      </c>
      <c r="AJ10" s="15">
        <v>20.2</v>
      </c>
      <c r="AK10" s="27">
        <v>19.899999999999999</v>
      </c>
      <c r="AL10" s="15">
        <v>20.3</v>
      </c>
      <c r="AM10" s="15">
        <v>20.6</v>
      </c>
      <c r="AN10" s="15">
        <v>20.7</v>
      </c>
      <c r="AO10" s="15">
        <v>21</v>
      </c>
      <c r="AP10" s="27">
        <v>20.6</v>
      </c>
      <c r="AQ10" s="15">
        <v>21.4</v>
      </c>
      <c r="AR10" s="15">
        <v>21.7</v>
      </c>
      <c r="AS10" s="15">
        <v>21.8</v>
      </c>
    </row>
    <row r="11" spans="1:47" ht="13.5" customHeight="1" x14ac:dyDescent="0.2">
      <c r="A11" s="12"/>
      <c r="B11" s="50" t="s">
        <v>68</v>
      </c>
      <c r="C11" s="1">
        <v>17.3</v>
      </c>
      <c r="D11" s="1">
        <v>17.7</v>
      </c>
      <c r="E11" s="1">
        <v>17.8</v>
      </c>
      <c r="F11" s="1">
        <v>18.100000000000001</v>
      </c>
      <c r="G11" s="65">
        <v>17.7</v>
      </c>
      <c r="H11" s="10">
        <v>18.3</v>
      </c>
      <c r="I11" s="10">
        <v>18.8</v>
      </c>
      <c r="J11" s="10">
        <v>19</v>
      </c>
      <c r="K11" s="10">
        <v>19.3</v>
      </c>
      <c r="L11" s="28">
        <v>18.899999999999999</v>
      </c>
      <c r="M11" s="10">
        <v>19.2</v>
      </c>
      <c r="N11" s="10">
        <v>19.2</v>
      </c>
      <c r="O11" s="10">
        <v>19.3</v>
      </c>
      <c r="P11" s="10">
        <v>19.399999999999999</v>
      </c>
      <c r="Q11" s="28">
        <v>19.3</v>
      </c>
      <c r="R11" s="10">
        <v>19.399999999999999</v>
      </c>
      <c r="S11" s="10">
        <v>19.3</v>
      </c>
      <c r="T11" s="10">
        <v>19.399999999999999</v>
      </c>
      <c r="U11" s="10">
        <v>19.3</v>
      </c>
      <c r="V11" s="28">
        <v>19.3</v>
      </c>
      <c r="W11" s="10">
        <v>19.3</v>
      </c>
      <c r="X11" s="10">
        <v>19.100000000000001</v>
      </c>
      <c r="Y11" s="10">
        <v>19</v>
      </c>
      <c r="Z11" s="77">
        <v>19.3</v>
      </c>
      <c r="AA11" s="28">
        <v>19.2</v>
      </c>
      <c r="AB11" s="10">
        <v>19.5</v>
      </c>
      <c r="AC11" s="10">
        <v>19.899999999999999</v>
      </c>
      <c r="AD11" s="10">
        <v>20.100000000000001</v>
      </c>
      <c r="AE11" s="10">
        <v>20.679303922158976</v>
      </c>
      <c r="AF11" s="28">
        <v>20.100000000000001</v>
      </c>
      <c r="AG11" s="10">
        <v>20.8</v>
      </c>
      <c r="AH11" s="10">
        <v>21</v>
      </c>
      <c r="AI11" s="10">
        <v>21.2</v>
      </c>
      <c r="AJ11" s="10">
        <v>21.5</v>
      </c>
      <c r="AK11" s="28">
        <v>21.1</v>
      </c>
      <c r="AL11" s="10">
        <v>21.5</v>
      </c>
      <c r="AM11" s="10">
        <v>21.9</v>
      </c>
      <c r="AN11" s="10">
        <v>22.1</v>
      </c>
      <c r="AO11" s="10">
        <v>22.4</v>
      </c>
      <c r="AP11" s="28">
        <v>22</v>
      </c>
      <c r="AQ11" s="10">
        <v>22.8</v>
      </c>
      <c r="AR11" s="10">
        <v>23.1</v>
      </c>
      <c r="AS11" s="10">
        <v>23.2</v>
      </c>
      <c r="AU11" s="86"/>
    </row>
    <row r="12" spans="1:47" ht="13.5" customHeight="1" x14ac:dyDescent="0.2">
      <c r="A12" s="50"/>
      <c r="B12" s="50" t="s">
        <v>69</v>
      </c>
      <c r="C12" s="10">
        <v>7.3</v>
      </c>
      <c r="D12" s="10">
        <v>7.2</v>
      </c>
      <c r="E12" s="10">
        <v>7.5</v>
      </c>
      <c r="F12" s="10">
        <v>7.9</v>
      </c>
      <c r="G12" s="28">
        <v>7.5</v>
      </c>
      <c r="H12" s="10">
        <v>7.6</v>
      </c>
      <c r="I12" s="10">
        <v>7.8</v>
      </c>
      <c r="J12" s="10">
        <v>8.1</v>
      </c>
      <c r="K12" s="10">
        <v>8.4</v>
      </c>
      <c r="L12" s="28">
        <v>8</v>
      </c>
      <c r="M12" s="10">
        <v>8.1</v>
      </c>
      <c r="N12" s="10">
        <v>8.5</v>
      </c>
      <c r="O12" s="10">
        <v>8.6999999999999993</v>
      </c>
      <c r="P12" s="10">
        <v>9.6</v>
      </c>
      <c r="Q12" s="28">
        <v>8.6999999999999993</v>
      </c>
      <c r="R12" s="10">
        <v>8.4</v>
      </c>
      <c r="S12" s="10">
        <v>8.8000000000000007</v>
      </c>
      <c r="T12" s="10">
        <v>8.6</v>
      </c>
      <c r="U12" s="10">
        <v>8.1999999999999993</v>
      </c>
      <c r="V12" s="28">
        <v>8.5</v>
      </c>
      <c r="W12" s="10">
        <v>8.3000000000000007</v>
      </c>
      <c r="X12" s="10">
        <v>8.5</v>
      </c>
      <c r="Y12" s="10">
        <v>8.8000000000000007</v>
      </c>
      <c r="Z12" s="77">
        <v>8.5</v>
      </c>
      <c r="AA12" s="28">
        <v>8.5</v>
      </c>
      <c r="AB12" s="10">
        <v>8.5</v>
      </c>
      <c r="AC12" s="10">
        <v>8.8000000000000007</v>
      </c>
      <c r="AD12" s="10">
        <v>8.6999999999999993</v>
      </c>
      <c r="AE12" s="10">
        <v>8.7007405210874911</v>
      </c>
      <c r="AF12" s="28">
        <v>8.6999999999999993</v>
      </c>
      <c r="AG12" s="10">
        <v>8.8000000000000007</v>
      </c>
      <c r="AH12" s="10">
        <v>8.8000000000000007</v>
      </c>
      <c r="AI12" s="10">
        <v>8.8000000000000007</v>
      </c>
      <c r="AJ12" s="10">
        <v>8.6</v>
      </c>
      <c r="AK12" s="28">
        <v>8.6999999999999993</v>
      </c>
      <c r="AL12" s="10">
        <v>8.5</v>
      </c>
      <c r="AM12" s="10">
        <v>8.6</v>
      </c>
      <c r="AN12" s="10">
        <v>8.8000000000000007</v>
      </c>
      <c r="AO12" s="10">
        <v>8.6</v>
      </c>
      <c r="AP12" s="28">
        <v>8.6</v>
      </c>
      <c r="AQ12" s="10">
        <v>8.9</v>
      </c>
      <c r="AR12" s="10">
        <v>9.1999999999999993</v>
      </c>
      <c r="AS12" s="10">
        <v>9.6999999999999993</v>
      </c>
      <c r="AU12" s="86"/>
    </row>
    <row r="13" spans="1:47" s="4" customFormat="1" ht="13.5" customHeight="1" x14ac:dyDescent="0.2">
      <c r="A13" s="12"/>
      <c r="B13" s="50" t="s">
        <v>70</v>
      </c>
      <c r="C13" s="10">
        <v>15</v>
      </c>
      <c r="D13" s="10">
        <v>15.2</v>
      </c>
      <c r="E13" s="10">
        <v>15.5</v>
      </c>
      <c r="F13" s="10">
        <v>15.7</v>
      </c>
      <c r="G13" s="28">
        <v>15.3</v>
      </c>
      <c r="H13" s="10">
        <v>16</v>
      </c>
      <c r="I13" s="10">
        <v>16.5</v>
      </c>
      <c r="J13" s="10">
        <v>16.7</v>
      </c>
      <c r="K13" s="10">
        <v>16.899999999999999</v>
      </c>
      <c r="L13" s="28">
        <v>16.5</v>
      </c>
      <c r="M13" s="10">
        <v>16.8</v>
      </c>
      <c r="N13" s="10">
        <v>17</v>
      </c>
      <c r="O13" s="10">
        <v>17.100000000000001</v>
      </c>
      <c r="P13" s="10">
        <v>17.3</v>
      </c>
      <c r="Q13" s="28">
        <v>17</v>
      </c>
      <c r="R13" s="10">
        <v>17.100000000000001</v>
      </c>
      <c r="S13" s="10">
        <v>17.399999999999999</v>
      </c>
      <c r="T13" s="10">
        <v>17.5</v>
      </c>
      <c r="U13" s="10">
        <v>17.399999999999999</v>
      </c>
      <c r="V13" s="28">
        <v>17.399999999999999</v>
      </c>
      <c r="W13" s="10">
        <v>17.7</v>
      </c>
      <c r="X13" s="10">
        <v>17.8</v>
      </c>
      <c r="Y13" s="10">
        <v>17.899999999999999</v>
      </c>
      <c r="Z13" s="77">
        <v>18.100000000000001</v>
      </c>
      <c r="AA13" s="28">
        <v>17.899999999999999</v>
      </c>
      <c r="AB13" s="10">
        <v>18.5</v>
      </c>
      <c r="AC13" s="10">
        <v>18.8</v>
      </c>
      <c r="AD13" s="10">
        <v>18.899999999999999</v>
      </c>
      <c r="AE13" s="10">
        <v>19.2714175702719</v>
      </c>
      <c r="AF13" s="28">
        <v>18.899999999999999</v>
      </c>
      <c r="AG13" s="10">
        <v>19.600000000000001</v>
      </c>
      <c r="AH13" s="10">
        <v>19.899999999999999</v>
      </c>
      <c r="AI13" s="10">
        <v>19.899999999999999</v>
      </c>
      <c r="AJ13" s="10">
        <v>20</v>
      </c>
      <c r="AK13" s="28">
        <v>19.899999999999999</v>
      </c>
      <c r="AL13" s="10">
        <v>20.2</v>
      </c>
      <c r="AM13" s="10">
        <v>20.6</v>
      </c>
      <c r="AN13" s="10">
        <v>20.8</v>
      </c>
      <c r="AO13" s="10">
        <v>21.1</v>
      </c>
      <c r="AP13" s="28">
        <v>20.7</v>
      </c>
      <c r="AQ13" s="10">
        <v>21.4</v>
      </c>
      <c r="AR13" s="10">
        <v>21.7</v>
      </c>
      <c r="AS13" s="10">
        <v>21.9</v>
      </c>
    </row>
    <row r="14" spans="1:47" ht="13.5" customHeight="1" x14ac:dyDescent="0.2">
      <c r="A14" s="12"/>
      <c r="B14" s="50" t="s">
        <v>71</v>
      </c>
      <c r="C14" s="10">
        <v>20.399999999999999</v>
      </c>
      <c r="D14" s="10">
        <v>20.8</v>
      </c>
      <c r="E14" s="10">
        <v>20.399999999999999</v>
      </c>
      <c r="F14" s="10">
        <v>20.8</v>
      </c>
      <c r="G14" s="28">
        <v>20.6</v>
      </c>
      <c r="H14" s="10">
        <v>20.8</v>
      </c>
      <c r="I14" s="10">
        <v>21.4</v>
      </c>
      <c r="J14" s="10">
        <v>20.9</v>
      </c>
      <c r="K14" s="10">
        <v>21.6</v>
      </c>
      <c r="L14" s="28">
        <v>21.2</v>
      </c>
      <c r="M14" s="10">
        <v>21.5</v>
      </c>
      <c r="N14" s="10">
        <v>21.4</v>
      </c>
      <c r="O14" s="10">
        <v>21.2</v>
      </c>
      <c r="P14" s="10">
        <v>21.2</v>
      </c>
      <c r="Q14" s="28">
        <v>21.3</v>
      </c>
      <c r="R14" s="10">
        <v>21.3</v>
      </c>
      <c r="S14" s="10">
        <v>20.399999999999999</v>
      </c>
      <c r="T14" s="10">
        <v>20.3</v>
      </c>
      <c r="U14" s="10">
        <v>20.100000000000001</v>
      </c>
      <c r="V14" s="28">
        <v>20.5</v>
      </c>
      <c r="W14" s="10">
        <v>19.7</v>
      </c>
      <c r="X14" s="10">
        <v>18.399999999999999</v>
      </c>
      <c r="Y14" s="10">
        <v>18.100000000000001</v>
      </c>
      <c r="Z14" s="77">
        <v>18.3</v>
      </c>
      <c r="AA14" s="28">
        <v>18.600000000000001</v>
      </c>
      <c r="AB14" s="10">
        <v>17.899999999999999</v>
      </c>
      <c r="AC14" s="10">
        <v>18.2</v>
      </c>
      <c r="AD14" s="10">
        <v>18.8</v>
      </c>
      <c r="AE14" s="10">
        <v>19.385783305227701</v>
      </c>
      <c r="AF14" s="28">
        <v>18.600000000000001</v>
      </c>
      <c r="AG14" s="10">
        <v>19.100000000000001</v>
      </c>
      <c r="AH14" s="10">
        <v>19</v>
      </c>
      <c r="AI14" s="10">
        <v>19.100000000000001</v>
      </c>
      <c r="AJ14" s="10">
        <v>19.600000000000001</v>
      </c>
      <c r="AK14" s="28">
        <v>19.2</v>
      </c>
      <c r="AL14" s="10">
        <v>19.5</v>
      </c>
      <c r="AM14" s="10">
        <v>19.7</v>
      </c>
      <c r="AN14" s="10">
        <v>19.399999999999999</v>
      </c>
      <c r="AO14" s="10">
        <v>19.600000000000001</v>
      </c>
      <c r="AP14" s="28">
        <v>19.600000000000001</v>
      </c>
      <c r="AQ14" s="10">
        <v>20.399999999999999</v>
      </c>
      <c r="AR14" s="10">
        <v>20.7</v>
      </c>
      <c r="AS14" s="10">
        <v>20.399999999999999</v>
      </c>
    </row>
    <row r="15" spans="1:47" ht="13.5" customHeight="1" x14ac:dyDescent="0.2">
      <c r="A15" s="12" t="s">
        <v>72</v>
      </c>
      <c r="C15" s="16">
        <v>0.161</v>
      </c>
      <c r="D15" s="16">
        <v>0.17</v>
      </c>
      <c r="E15" s="16">
        <v>0.18</v>
      </c>
      <c r="F15" s="16">
        <v>0.182</v>
      </c>
      <c r="G15" s="29">
        <v>0.17299999999999999</v>
      </c>
      <c r="H15" s="16">
        <v>0.185</v>
      </c>
      <c r="I15" s="16">
        <v>0.182</v>
      </c>
      <c r="J15" s="16">
        <v>0.23400000000000001</v>
      </c>
      <c r="K15" s="16">
        <v>0.22600000000000001</v>
      </c>
      <c r="L15" s="29">
        <v>0.20699999999999999</v>
      </c>
      <c r="M15" s="16">
        <v>0.215</v>
      </c>
      <c r="N15" s="16">
        <v>0.189</v>
      </c>
      <c r="O15" s="16">
        <v>0.191</v>
      </c>
      <c r="P15" s="16">
        <v>0.20699999999999999</v>
      </c>
      <c r="Q15" s="29">
        <v>0.20100000000000001</v>
      </c>
      <c r="R15" s="16">
        <v>0.214</v>
      </c>
      <c r="S15" s="16">
        <v>0.19400000000000001</v>
      </c>
      <c r="T15" s="16">
        <v>0.20100000000000001</v>
      </c>
      <c r="U15" s="16">
        <v>0.20100000000000001</v>
      </c>
      <c r="V15" s="29">
        <v>0.20300000000000001</v>
      </c>
      <c r="W15" s="16">
        <v>0.189</v>
      </c>
      <c r="X15" s="16">
        <v>0.16400000000000001</v>
      </c>
      <c r="Y15" s="16">
        <v>0.17599999999999999</v>
      </c>
      <c r="Z15" s="16">
        <v>0.19800000000000001</v>
      </c>
      <c r="AA15" s="29">
        <v>0.182</v>
      </c>
      <c r="AB15" s="16">
        <v>0.183</v>
      </c>
      <c r="AC15" s="16">
        <v>0.183</v>
      </c>
      <c r="AD15" s="16">
        <v>0.16300000000000001</v>
      </c>
      <c r="AE15" s="16">
        <v>0.20452330295253796</v>
      </c>
      <c r="AF15" s="29">
        <v>0.184</v>
      </c>
      <c r="AG15" s="16">
        <v>0.17199999999999999</v>
      </c>
      <c r="AH15" s="16">
        <v>0.153</v>
      </c>
      <c r="AI15" s="16">
        <v>0.186</v>
      </c>
      <c r="AJ15" s="16">
        <v>0.16200000000000001</v>
      </c>
      <c r="AK15" s="29">
        <v>0.16800000000000001</v>
      </c>
      <c r="AL15" s="16">
        <v>0.14899999999999999</v>
      </c>
      <c r="AM15" s="16">
        <v>0.13600000000000001</v>
      </c>
      <c r="AN15" s="16">
        <v>0.14399999999999999</v>
      </c>
      <c r="AO15" s="16">
        <v>0.154</v>
      </c>
      <c r="AP15" s="29">
        <v>0.14599999999999999</v>
      </c>
      <c r="AQ15" s="16">
        <v>0.15</v>
      </c>
      <c r="AR15" s="16">
        <v>0.15</v>
      </c>
      <c r="AS15" s="16">
        <v>0.16800000000000001</v>
      </c>
    </row>
    <row r="16" spans="1:47" ht="13.5" customHeight="1" x14ac:dyDescent="0.2">
      <c r="A16" s="12" t="s">
        <v>73</v>
      </c>
      <c r="C16" s="71">
        <v>98.4</v>
      </c>
      <c r="D16" s="71">
        <v>103.1</v>
      </c>
      <c r="E16" s="71">
        <v>115.2</v>
      </c>
      <c r="F16" s="71">
        <v>131.80000000000001</v>
      </c>
      <c r="G16" s="72">
        <v>448.5</v>
      </c>
      <c r="H16" s="71">
        <v>142.4</v>
      </c>
      <c r="I16" s="71">
        <v>151.80000000000001</v>
      </c>
      <c r="J16" s="71">
        <v>165.3</v>
      </c>
      <c r="K16" s="71">
        <v>178.2</v>
      </c>
      <c r="L16" s="72">
        <v>637.70000000000005</v>
      </c>
      <c r="M16" s="71">
        <v>191.8</v>
      </c>
      <c r="N16" s="71">
        <v>197.1</v>
      </c>
      <c r="O16" s="71">
        <v>208.8</v>
      </c>
      <c r="P16" s="71">
        <v>228.8</v>
      </c>
      <c r="Q16" s="72">
        <v>826.5</v>
      </c>
      <c r="R16" s="71">
        <v>233.1</v>
      </c>
      <c r="S16" s="71">
        <v>228</v>
      </c>
      <c r="T16" s="71">
        <v>253.2</v>
      </c>
      <c r="U16" s="71">
        <v>285.89999999999998</v>
      </c>
      <c r="V16" s="73">
        <v>1000</v>
      </c>
      <c r="W16" s="71">
        <v>318.5</v>
      </c>
      <c r="X16" s="71">
        <v>323.2</v>
      </c>
      <c r="Y16" s="71">
        <v>335.4</v>
      </c>
      <c r="Z16" s="71">
        <v>382.8</v>
      </c>
      <c r="AA16" s="73">
        <f>W16+X16+Y16+Z16</f>
        <v>1359.9</v>
      </c>
      <c r="AB16" s="71">
        <v>398</v>
      </c>
      <c r="AC16" s="71">
        <v>395</v>
      </c>
      <c r="AD16" s="71">
        <v>406</v>
      </c>
      <c r="AE16" s="71">
        <v>444</v>
      </c>
      <c r="AF16" s="73">
        <f>AB16+AC16+AD16+AE16</f>
        <v>1643</v>
      </c>
      <c r="AG16" s="71">
        <v>471</v>
      </c>
      <c r="AH16" s="71">
        <v>451</v>
      </c>
      <c r="AI16" s="71">
        <v>476</v>
      </c>
      <c r="AJ16" s="71">
        <v>519</v>
      </c>
      <c r="AK16" s="73">
        <f>AG16+AH16+AI16+AJ16</f>
        <v>1917</v>
      </c>
      <c r="AL16" s="71">
        <v>525</v>
      </c>
      <c r="AM16" s="71">
        <v>510</v>
      </c>
      <c r="AN16" s="71">
        <v>534</v>
      </c>
      <c r="AO16" s="71">
        <v>582</v>
      </c>
      <c r="AP16" s="73">
        <f>AL16+AM16+AN16+AO16</f>
        <v>2151</v>
      </c>
      <c r="AQ16" s="71">
        <v>576</v>
      </c>
      <c r="AR16" s="71">
        <v>541</v>
      </c>
      <c r="AS16" s="71">
        <v>537</v>
      </c>
    </row>
    <row r="17" spans="1:47" ht="13.5" customHeight="1" x14ac:dyDescent="0.25">
      <c r="A17" s="6" t="s">
        <v>53</v>
      </c>
      <c r="B17" s="8"/>
      <c r="C17" s="8"/>
      <c r="D17" s="8"/>
      <c r="E17" s="8"/>
      <c r="F17" s="8"/>
      <c r="G17" s="25"/>
      <c r="H17" s="8"/>
      <c r="I17" s="8"/>
      <c r="J17" s="8"/>
      <c r="K17" s="8"/>
      <c r="L17" s="25"/>
      <c r="M17" s="8"/>
      <c r="N17" s="8"/>
      <c r="O17" s="8"/>
      <c r="P17" s="8"/>
      <c r="Q17" s="25"/>
      <c r="R17" s="8"/>
      <c r="S17" s="8"/>
      <c r="T17" s="8"/>
      <c r="U17" s="8"/>
      <c r="V17" s="25"/>
      <c r="W17" s="8"/>
      <c r="X17" s="8"/>
      <c r="Y17" s="8"/>
      <c r="Z17" s="8"/>
      <c r="AA17" s="25"/>
      <c r="AB17" s="8"/>
      <c r="AC17" s="8"/>
      <c r="AD17" s="8"/>
      <c r="AE17" s="8"/>
      <c r="AF17" s="25"/>
      <c r="AG17" s="8"/>
      <c r="AH17" s="8"/>
      <c r="AI17" s="8"/>
      <c r="AJ17" s="8"/>
      <c r="AK17" s="25"/>
      <c r="AL17" s="8"/>
      <c r="AM17" s="8"/>
      <c r="AN17" s="8"/>
      <c r="AO17" s="8"/>
      <c r="AP17" s="25"/>
      <c r="AQ17" s="8"/>
      <c r="AR17" s="8"/>
      <c r="AS17" s="8"/>
    </row>
    <row r="18" spans="1:47" ht="13.5" customHeight="1" x14ac:dyDescent="0.2">
      <c r="A18" s="12" t="s">
        <v>47</v>
      </c>
      <c r="C18" s="41">
        <v>1012500</v>
      </c>
      <c r="D18" s="41">
        <v>1018800</v>
      </c>
      <c r="E18" s="41">
        <v>1198200</v>
      </c>
      <c r="F18" s="41">
        <v>1208000</v>
      </c>
      <c r="G18" s="35">
        <v>1208000</v>
      </c>
      <c r="H18" s="41">
        <v>1202200</v>
      </c>
      <c r="I18" s="41">
        <v>1200100</v>
      </c>
      <c r="J18" s="41">
        <v>1196100</v>
      </c>
      <c r="K18" s="41">
        <v>1207500</v>
      </c>
      <c r="L18" s="35">
        <v>1207500</v>
      </c>
      <c r="M18" s="41">
        <v>1200000</v>
      </c>
      <c r="N18" s="41">
        <v>1202300</v>
      </c>
      <c r="O18" s="41">
        <v>1200300</v>
      </c>
      <c r="P18" s="41">
        <v>1202000</v>
      </c>
      <c r="Q18" s="35">
        <v>1202000</v>
      </c>
      <c r="R18" s="41">
        <v>1196000</v>
      </c>
      <c r="S18" s="41">
        <v>1188100</v>
      </c>
      <c r="T18" s="41">
        <v>1203000</v>
      </c>
      <c r="U18" s="41">
        <v>1195600</v>
      </c>
      <c r="V18" s="35">
        <f>U18</f>
        <v>1195600</v>
      </c>
      <c r="W18" s="41">
        <v>1191800</v>
      </c>
      <c r="X18" s="41">
        <v>1191200</v>
      </c>
      <c r="Y18" s="41">
        <v>1195000</v>
      </c>
      <c r="Z18" s="41">
        <v>1197400</v>
      </c>
      <c r="AA18" s="35">
        <f>Z18</f>
        <v>1197400</v>
      </c>
      <c r="AB18" s="41">
        <v>1153800</v>
      </c>
      <c r="AC18" s="41">
        <v>1147100</v>
      </c>
      <c r="AD18" s="41">
        <v>1149800</v>
      </c>
      <c r="AE18" s="41">
        <v>1150400</v>
      </c>
      <c r="AF18" s="35">
        <f>AE18</f>
        <v>1150400</v>
      </c>
      <c r="AG18" s="41">
        <v>1138000</v>
      </c>
      <c r="AH18" s="41">
        <v>1127100</v>
      </c>
      <c r="AI18" s="41">
        <v>1123900</v>
      </c>
      <c r="AJ18" s="41">
        <v>1123800</v>
      </c>
      <c r="AK18" s="35">
        <f>AJ18</f>
        <v>1123800</v>
      </c>
      <c r="AL18" s="41">
        <v>1129600</v>
      </c>
      <c r="AM18" s="41">
        <v>1127300</v>
      </c>
      <c r="AN18" s="41">
        <v>1133800</v>
      </c>
      <c r="AO18" s="41">
        <v>1133500</v>
      </c>
      <c r="AP18" s="35">
        <f>AO18</f>
        <v>1133500</v>
      </c>
      <c r="AQ18" s="41">
        <v>1138500</v>
      </c>
      <c r="AR18" s="41">
        <v>1140200</v>
      </c>
      <c r="AS18" s="41">
        <v>1150500</v>
      </c>
      <c r="AT18" s="43"/>
      <c r="AU18" s="43"/>
    </row>
    <row r="19" spans="1:47" ht="13.5" customHeight="1" x14ac:dyDescent="0.2">
      <c r="B19" s="5" t="s">
        <v>54</v>
      </c>
      <c r="C19" s="43">
        <v>151300</v>
      </c>
      <c r="D19" s="43">
        <v>144400</v>
      </c>
      <c r="E19" s="43">
        <v>174800</v>
      </c>
      <c r="F19" s="43">
        <v>169100</v>
      </c>
      <c r="G19" s="42">
        <v>169100</v>
      </c>
      <c r="H19" s="43">
        <v>162200</v>
      </c>
      <c r="I19" s="43">
        <v>153100</v>
      </c>
      <c r="J19" s="43">
        <v>143700</v>
      </c>
      <c r="K19" s="43">
        <v>136000</v>
      </c>
      <c r="L19" s="42">
        <v>136000</v>
      </c>
      <c r="M19" s="43">
        <v>128600</v>
      </c>
      <c r="N19" s="43">
        <v>122300</v>
      </c>
      <c r="O19" s="43">
        <v>115500</v>
      </c>
      <c r="P19" s="43">
        <v>110100</v>
      </c>
      <c r="Q19" s="42">
        <v>110100</v>
      </c>
      <c r="R19" s="43">
        <v>103300</v>
      </c>
      <c r="S19" s="43">
        <v>98700</v>
      </c>
      <c r="T19" s="43">
        <v>94700</v>
      </c>
      <c r="U19" s="43">
        <v>90600</v>
      </c>
      <c r="V19" s="42">
        <f>U19</f>
        <v>90600</v>
      </c>
      <c r="W19" s="43">
        <v>84700</v>
      </c>
      <c r="X19" s="43">
        <v>79900</v>
      </c>
      <c r="Y19" s="43">
        <v>76000</v>
      </c>
      <c r="Z19" s="43">
        <v>72200</v>
      </c>
      <c r="AA19" s="42">
        <f>Z19</f>
        <v>72200</v>
      </c>
      <c r="AB19" s="43">
        <v>67200</v>
      </c>
      <c r="AC19" s="43">
        <v>62900</v>
      </c>
      <c r="AD19" s="43">
        <v>60000</v>
      </c>
      <c r="AE19" s="43">
        <v>56500</v>
      </c>
      <c r="AF19" s="42">
        <f>AE19</f>
        <v>56500</v>
      </c>
      <c r="AG19" s="43">
        <v>52400</v>
      </c>
      <c r="AH19" s="43">
        <v>50000</v>
      </c>
      <c r="AI19" s="43">
        <v>46100</v>
      </c>
      <c r="AJ19" s="43">
        <v>42800</v>
      </c>
      <c r="AK19" s="42">
        <f>AJ19</f>
        <v>42800</v>
      </c>
      <c r="AL19" s="43">
        <v>40000</v>
      </c>
      <c r="AM19" s="43">
        <v>37100</v>
      </c>
      <c r="AN19" s="43">
        <v>35100</v>
      </c>
      <c r="AO19" s="43">
        <v>32400</v>
      </c>
      <c r="AP19" s="42">
        <f>AO19</f>
        <v>32400</v>
      </c>
      <c r="AQ19" s="43">
        <v>29700</v>
      </c>
      <c r="AR19" s="43">
        <v>28000</v>
      </c>
      <c r="AS19" s="43">
        <v>26400</v>
      </c>
      <c r="AT19" s="43"/>
      <c r="AU19" s="43"/>
    </row>
    <row r="20" spans="1:47" ht="13.5" customHeight="1" x14ac:dyDescent="0.2">
      <c r="B20" s="5" t="s">
        <v>55</v>
      </c>
      <c r="C20" s="43">
        <v>528600</v>
      </c>
      <c r="D20" s="43">
        <v>533000</v>
      </c>
      <c r="E20" s="43">
        <v>591500</v>
      </c>
      <c r="F20" s="43">
        <v>594900</v>
      </c>
      <c r="G20" s="42">
        <v>594900</v>
      </c>
      <c r="H20" s="43">
        <v>593400</v>
      </c>
      <c r="I20" s="43">
        <v>594300</v>
      </c>
      <c r="J20" s="43">
        <v>593500</v>
      </c>
      <c r="K20" s="43">
        <v>598500</v>
      </c>
      <c r="L20" s="42">
        <v>598500</v>
      </c>
      <c r="M20" s="43">
        <v>594700</v>
      </c>
      <c r="N20" s="43">
        <v>596600</v>
      </c>
      <c r="O20" s="43">
        <v>597600</v>
      </c>
      <c r="P20" s="43">
        <v>600600</v>
      </c>
      <c r="Q20" s="42">
        <v>600600</v>
      </c>
      <c r="R20" s="43">
        <v>599200</v>
      </c>
      <c r="S20" s="43">
        <v>594200</v>
      </c>
      <c r="T20" s="43">
        <v>601200</v>
      </c>
      <c r="U20" s="43">
        <v>592100</v>
      </c>
      <c r="V20" s="42">
        <f>U20</f>
        <v>592100</v>
      </c>
      <c r="W20" s="43">
        <v>590700</v>
      </c>
      <c r="X20" s="43">
        <v>591800</v>
      </c>
      <c r="Y20" s="43">
        <v>597200</v>
      </c>
      <c r="Z20" s="43">
        <v>599500</v>
      </c>
      <c r="AA20" s="42">
        <f>Z20</f>
        <v>599500</v>
      </c>
      <c r="AB20" s="43">
        <v>566800</v>
      </c>
      <c r="AC20" s="43">
        <v>561600</v>
      </c>
      <c r="AD20" s="43">
        <v>562400</v>
      </c>
      <c r="AE20" s="43">
        <v>561000</v>
      </c>
      <c r="AF20" s="42">
        <f>AE20</f>
        <v>561000</v>
      </c>
      <c r="AG20" s="43">
        <v>553600</v>
      </c>
      <c r="AH20" s="43">
        <v>546400</v>
      </c>
      <c r="AI20" s="43">
        <v>544200</v>
      </c>
      <c r="AJ20" s="43">
        <v>543000</v>
      </c>
      <c r="AK20" s="42">
        <f>AJ20</f>
        <v>543000</v>
      </c>
      <c r="AL20" s="43">
        <v>545900</v>
      </c>
      <c r="AM20" s="43">
        <v>543800</v>
      </c>
      <c r="AN20" s="43">
        <v>547000</v>
      </c>
      <c r="AO20" s="43">
        <v>547400</v>
      </c>
      <c r="AP20" s="42">
        <f>AO20</f>
        <v>547400</v>
      </c>
      <c r="AQ20" s="43">
        <v>550000</v>
      </c>
      <c r="AR20" s="43">
        <v>550900</v>
      </c>
      <c r="AS20" s="43">
        <v>558900</v>
      </c>
      <c r="AT20" s="43"/>
      <c r="AU20" s="43"/>
    </row>
    <row r="21" spans="1:47" ht="13.5" customHeight="1" x14ac:dyDescent="0.2">
      <c r="A21" s="50"/>
      <c r="B21" s="5" t="s">
        <v>74</v>
      </c>
      <c r="C21" s="43">
        <v>332600</v>
      </c>
      <c r="D21" s="43">
        <v>341400</v>
      </c>
      <c r="E21" s="43">
        <v>431900</v>
      </c>
      <c r="F21" s="43">
        <v>444000</v>
      </c>
      <c r="G21" s="42">
        <v>444000</v>
      </c>
      <c r="H21" s="43">
        <v>446600</v>
      </c>
      <c r="I21" s="43">
        <v>452700</v>
      </c>
      <c r="J21" s="43">
        <v>458900</v>
      </c>
      <c r="K21" s="43">
        <v>473000</v>
      </c>
      <c r="L21" s="42">
        <v>473000</v>
      </c>
      <c r="M21" s="43">
        <v>476700</v>
      </c>
      <c r="N21" s="43">
        <v>483400</v>
      </c>
      <c r="O21" s="43">
        <v>487200</v>
      </c>
      <c r="P21" s="43">
        <v>491300</v>
      </c>
      <c r="Q21" s="42">
        <v>491300</v>
      </c>
      <c r="R21" s="43">
        <v>493500</v>
      </c>
      <c r="S21" s="43">
        <v>495200</v>
      </c>
      <c r="T21" s="43">
        <v>507100</v>
      </c>
      <c r="U21" s="43">
        <v>512900</v>
      </c>
      <c r="V21" s="42">
        <f>U21</f>
        <v>512900</v>
      </c>
      <c r="W21" s="43">
        <v>516500</v>
      </c>
      <c r="X21" s="43">
        <v>519500</v>
      </c>
      <c r="Y21" s="43">
        <v>521900</v>
      </c>
      <c r="Z21" s="43">
        <v>525600</v>
      </c>
      <c r="AA21" s="42">
        <f>Z21</f>
        <v>525600</v>
      </c>
      <c r="AB21" s="43">
        <v>519800</v>
      </c>
      <c r="AC21" s="43">
        <v>522600</v>
      </c>
      <c r="AD21" s="43">
        <v>527400</v>
      </c>
      <c r="AE21" s="43">
        <v>532900</v>
      </c>
      <c r="AF21" s="42">
        <f>AE21</f>
        <v>532900</v>
      </c>
      <c r="AG21" s="43">
        <v>531900</v>
      </c>
      <c r="AH21" s="43">
        <v>530800</v>
      </c>
      <c r="AI21" s="43">
        <v>533600</v>
      </c>
      <c r="AJ21" s="43">
        <v>538100</v>
      </c>
      <c r="AK21" s="42">
        <f>AJ21</f>
        <v>538100</v>
      </c>
      <c r="AL21" s="43">
        <v>543700</v>
      </c>
      <c r="AM21" s="43">
        <v>546400</v>
      </c>
      <c r="AN21" s="43">
        <v>551700</v>
      </c>
      <c r="AO21" s="43">
        <v>553700</v>
      </c>
      <c r="AP21" s="42">
        <f>AO21</f>
        <v>553700</v>
      </c>
      <c r="AQ21" s="43">
        <v>558700</v>
      </c>
      <c r="AR21" s="43">
        <v>561200</v>
      </c>
      <c r="AS21" s="43">
        <v>565200</v>
      </c>
      <c r="AT21" s="43"/>
      <c r="AU21" s="43"/>
    </row>
    <row r="22" spans="1:47" s="2" customFormat="1" ht="6" customHeight="1" x14ac:dyDescent="0.2">
      <c r="A22" s="12"/>
      <c r="B22" s="17"/>
      <c r="C22" s="17"/>
      <c r="D22" s="17"/>
      <c r="E22" s="17"/>
      <c r="F22" s="17"/>
      <c r="G22" s="68"/>
      <c r="H22" s="14"/>
      <c r="I22" s="14"/>
      <c r="J22" s="14"/>
      <c r="K22" s="14"/>
      <c r="L22" s="55"/>
      <c r="M22" s="14"/>
      <c r="N22" s="14"/>
      <c r="O22" s="14"/>
      <c r="Q22" s="70"/>
      <c r="V22" s="70"/>
      <c r="AA22" s="70"/>
      <c r="AF22" s="70"/>
      <c r="AK22" s="70"/>
      <c r="AP22" s="70"/>
    </row>
    <row r="23" spans="1:47" s="2" customFormat="1" ht="16.5" customHeight="1" x14ac:dyDescent="0.25">
      <c r="A23" s="34" t="s">
        <v>75</v>
      </c>
      <c r="B23" s="9"/>
      <c r="C23" s="53"/>
      <c r="D23" s="53"/>
      <c r="E23" s="53"/>
      <c r="F23" s="53"/>
      <c r="G23" s="69"/>
      <c r="H23" s="53"/>
      <c r="I23" s="53"/>
      <c r="J23" s="53"/>
      <c r="K23" s="53"/>
      <c r="L23" s="69"/>
      <c r="M23" s="53"/>
      <c r="N23" s="53"/>
      <c r="O23" s="53"/>
      <c r="P23" s="53"/>
      <c r="Q23" s="69"/>
      <c r="R23" s="53"/>
      <c r="S23" s="53"/>
      <c r="T23" s="53"/>
      <c r="U23" s="53"/>
      <c r="V23" s="69"/>
      <c r="W23" s="53"/>
      <c r="X23" s="53"/>
      <c r="Y23" s="53"/>
      <c r="Z23" s="53"/>
      <c r="AA23" s="69"/>
      <c r="AB23" s="53"/>
      <c r="AC23" s="53"/>
      <c r="AD23" s="53"/>
      <c r="AE23" s="53"/>
      <c r="AF23" s="69"/>
      <c r="AG23" s="53"/>
      <c r="AH23" s="53"/>
      <c r="AI23" s="53"/>
      <c r="AJ23" s="53"/>
      <c r="AK23" s="69"/>
      <c r="AL23" s="53"/>
      <c r="AM23" s="53"/>
      <c r="AN23" s="53"/>
      <c r="AO23" s="53"/>
      <c r="AP23" s="69"/>
      <c r="AQ23" s="53"/>
      <c r="AR23" s="53"/>
      <c r="AS23" s="53"/>
    </row>
    <row r="24" spans="1:47" ht="13.5" customHeight="1" x14ac:dyDescent="0.25">
      <c r="A24" s="6" t="s">
        <v>46</v>
      </c>
      <c r="B24" s="8"/>
      <c r="C24" s="8"/>
      <c r="D24" s="8"/>
      <c r="E24" s="8"/>
      <c r="F24" s="8"/>
      <c r="G24" s="25"/>
      <c r="H24" s="8"/>
      <c r="I24" s="8"/>
      <c r="J24" s="8"/>
      <c r="K24" s="8"/>
      <c r="L24" s="25"/>
      <c r="M24" s="8"/>
      <c r="N24" s="8"/>
      <c r="O24" s="8"/>
      <c r="P24" s="8"/>
      <c r="Q24" s="25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8"/>
      <c r="AD24" s="8"/>
      <c r="AE24" s="8"/>
      <c r="AF24" s="25"/>
      <c r="AG24" s="8"/>
      <c r="AH24" s="8"/>
      <c r="AI24" s="8"/>
      <c r="AJ24" s="8"/>
      <c r="AK24" s="25"/>
      <c r="AL24" s="8"/>
      <c r="AM24" s="8"/>
      <c r="AN24" s="8"/>
      <c r="AO24" s="8"/>
      <c r="AP24" s="25"/>
      <c r="AQ24" s="8"/>
      <c r="AR24" s="8"/>
      <c r="AS24" s="8"/>
    </row>
    <row r="25" spans="1:47" ht="13.5" customHeight="1" x14ac:dyDescent="0.2">
      <c r="A25" s="12" t="s">
        <v>47</v>
      </c>
      <c r="C25" s="36">
        <v>658600</v>
      </c>
      <c r="D25" s="36">
        <v>655200</v>
      </c>
      <c r="E25" s="36">
        <v>662200</v>
      </c>
      <c r="F25" s="36">
        <v>657800</v>
      </c>
      <c r="G25" s="46">
        <v>657800</v>
      </c>
      <c r="H25" s="36">
        <v>651700</v>
      </c>
      <c r="I25" s="36">
        <v>666000</v>
      </c>
      <c r="J25" s="36">
        <v>676500</v>
      </c>
      <c r="K25" s="36">
        <v>672500</v>
      </c>
      <c r="L25" s="46">
        <v>672500</v>
      </c>
      <c r="M25" s="36">
        <v>660800</v>
      </c>
      <c r="N25" s="36">
        <v>663500</v>
      </c>
      <c r="O25" s="36">
        <v>670300</v>
      </c>
      <c r="P25" s="36">
        <v>671900</v>
      </c>
      <c r="Q25" s="46">
        <v>671900</v>
      </c>
      <c r="R25" s="36">
        <v>664400</v>
      </c>
      <c r="S25" s="36">
        <v>662900</v>
      </c>
      <c r="T25" s="36">
        <v>668200</v>
      </c>
      <c r="U25" s="36">
        <v>669100</v>
      </c>
      <c r="V25" s="46">
        <f>U25</f>
        <v>669100</v>
      </c>
      <c r="W25" s="36">
        <v>664100</v>
      </c>
      <c r="X25" s="36">
        <v>658200</v>
      </c>
      <c r="Y25" s="36">
        <v>662400</v>
      </c>
      <c r="Z25" s="75">
        <v>665100</v>
      </c>
      <c r="AA25" s="46">
        <f>Z25</f>
        <v>665100</v>
      </c>
      <c r="AB25" s="36">
        <v>664900</v>
      </c>
      <c r="AC25" s="36">
        <v>672800</v>
      </c>
      <c r="AD25" s="36">
        <v>683500</v>
      </c>
      <c r="AE25" s="36">
        <v>689200</v>
      </c>
      <c r="AF25" s="46">
        <f t="shared" ref="AF25:AF30" si="5">AE25</f>
        <v>689200</v>
      </c>
      <c r="AG25" s="36">
        <v>693800</v>
      </c>
      <c r="AH25" s="36">
        <v>705400</v>
      </c>
      <c r="AI25" s="36">
        <v>710000</v>
      </c>
      <c r="AJ25" s="36">
        <v>710100</v>
      </c>
      <c r="AK25" s="46">
        <f t="shared" ref="AK25:AK30" si="6">AJ25</f>
        <v>710100</v>
      </c>
      <c r="AL25" s="36">
        <v>703500</v>
      </c>
      <c r="AM25" s="36">
        <v>701500</v>
      </c>
      <c r="AN25" s="36">
        <v>704200</v>
      </c>
      <c r="AO25" s="36">
        <v>702200</v>
      </c>
      <c r="AP25" s="46">
        <f t="shared" ref="AP25:AP30" si="7">AO25</f>
        <v>702200</v>
      </c>
      <c r="AQ25" s="36">
        <v>700700</v>
      </c>
      <c r="AR25" s="36">
        <v>699000</v>
      </c>
      <c r="AS25" s="36">
        <v>702600</v>
      </c>
      <c r="AT25" s="43"/>
      <c r="AU25" s="43"/>
    </row>
    <row r="26" spans="1:47" ht="13.5" customHeight="1" x14ac:dyDescent="0.2">
      <c r="B26" s="50" t="s">
        <v>48</v>
      </c>
      <c r="C26" s="38">
        <v>521400</v>
      </c>
      <c r="D26" s="38">
        <v>522600</v>
      </c>
      <c r="E26" s="38">
        <v>523200</v>
      </c>
      <c r="F26" s="38">
        <v>523300</v>
      </c>
      <c r="G26" s="37">
        <v>523300</v>
      </c>
      <c r="H26" s="38">
        <v>525400</v>
      </c>
      <c r="I26" s="38">
        <v>542300</v>
      </c>
      <c r="J26" s="38">
        <v>550900</v>
      </c>
      <c r="K26" s="38">
        <v>550500</v>
      </c>
      <c r="L26" s="37">
        <v>550500</v>
      </c>
      <c r="M26" s="38">
        <v>548500</v>
      </c>
      <c r="N26" s="38">
        <v>553800</v>
      </c>
      <c r="O26" s="38">
        <v>558400</v>
      </c>
      <c r="P26" s="38">
        <v>562000</v>
      </c>
      <c r="Q26" s="37">
        <v>562000</v>
      </c>
      <c r="R26" s="38">
        <v>562200</v>
      </c>
      <c r="S26" s="38">
        <v>563900</v>
      </c>
      <c r="T26" s="38">
        <v>567000</v>
      </c>
      <c r="U26" s="38">
        <v>568000</v>
      </c>
      <c r="V26" s="37">
        <f>U26</f>
        <v>568000</v>
      </c>
      <c r="W26" s="38">
        <v>569900</v>
      </c>
      <c r="X26" s="38">
        <v>573000</v>
      </c>
      <c r="Y26" s="38">
        <v>578100</v>
      </c>
      <c r="Z26" s="38">
        <v>580500</v>
      </c>
      <c r="AA26" s="37">
        <f>Z26</f>
        <v>580500</v>
      </c>
      <c r="AB26" s="38">
        <v>585800</v>
      </c>
      <c r="AC26" s="38">
        <v>596600</v>
      </c>
      <c r="AD26" s="38">
        <v>605000</v>
      </c>
      <c r="AE26" s="38">
        <v>609500</v>
      </c>
      <c r="AF26" s="37">
        <f t="shared" si="5"/>
        <v>609500</v>
      </c>
      <c r="AG26" s="38">
        <v>613100</v>
      </c>
      <c r="AH26" s="38">
        <v>625000</v>
      </c>
      <c r="AI26" s="38">
        <v>625300</v>
      </c>
      <c r="AJ26" s="38">
        <v>624900</v>
      </c>
      <c r="AK26" s="37">
        <f t="shared" si="6"/>
        <v>624900</v>
      </c>
      <c r="AL26" s="38">
        <v>623900</v>
      </c>
      <c r="AM26" s="38">
        <v>626900</v>
      </c>
      <c r="AN26" s="38">
        <v>630500</v>
      </c>
      <c r="AO26" s="38">
        <v>629700</v>
      </c>
      <c r="AP26" s="37">
        <f t="shared" si="7"/>
        <v>629700</v>
      </c>
      <c r="AQ26" s="38">
        <v>632100</v>
      </c>
      <c r="AR26" s="38">
        <v>630000</v>
      </c>
      <c r="AS26" s="38">
        <v>630600</v>
      </c>
      <c r="AT26" s="43"/>
      <c r="AU26" s="43"/>
    </row>
    <row r="27" spans="1:47" ht="13.5" customHeight="1" x14ac:dyDescent="0.2">
      <c r="B27" s="50" t="s">
        <v>66</v>
      </c>
      <c r="C27" s="38"/>
      <c r="D27" s="38"/>
      <c r="E27" s="38"/>
      <c r="F27" s="38"/>
      <c r="G27" s="37"/>
      <c r="H27" s="38"/>
      <c r="I27" s="38"/>
      <c r="J27" s="38"/>
      <c r="K27" s="38"/>
      <c r="L27" s="37"/>
      <c r="M27" s="38"/>
      <c r="N27" s="38"/>
      <c r="O27" s="38"/>
      <c r="P27" s="38"/>
      <c r="Q27" s="37"/>
      <c r="R27" s="38">
        <v>29800</v>
      </c>
      <c r="S27" s="38">
        <v>30100</v>
      </c>
      <c r="T27" s="38">
        <v>31300</v>
      </c>
      <c r="U27" s="38">
        <v>31800</v>
      </c>
      <c r="V27" s="37">
        <v>31800</v>
      </c>
      <c r="W27" s="38">
        <v>32000</v>
      </c>
      <c r="X27" s="38">
        <v>33200</v>
      </c>
      <c r="Y27" s="38">
        <v>34600</v>
      </c>
      <c r="Z27" s="38">
        <v>35700</v>
      </c>
      <c r="AA27" s="37">
        <v>35700</v>
      </c>
      <c r="AB27" s="38">
        <v>35300</v>
      </c>
      <c r="AC27" s="38">
        <v>37000</v>
      </c>
      <c r="AD27" s="38">
        <v>38600</v>
      </c>
      <c r="AE27" s="38">
        <v>39300</v>
      </c>
      <c r="AF27" s="37">
        <f t="shared" si="5"/>
        <v>39300</v>
      </c>
      <c r="AG27" s="38">
        <v>39600</v>
      </c>
      <c r="AH27" s="38">
        <v>41000</v>
      </c>
      <c r="AI27" s="38">
        <v>41800</v>
      </c>
      <c r="AJ27" s="38">
        <v>42000</v>
      </c>
      <c r="AK27" s="37">
        <f t="shared" si="6"/>
        <v>42000</v>
      </c>
      <c r="AL27" s="38">
        <v>41400</v>
      </c>
      <c r="AM27" s="38">
        <v>42000</v>
      </c>
      <c r="AN27" s="38">
        <v>43400</v>
      </c>
      <c r="AO27" s="38">
        <v>42500</v>
      </c>
      <c r="AP27" s="37">
        <f t="shared" si="7"/>
        <v>42500</v>
      </c>
      <c r="AQ27" s="38">
        <v>42800</v>
      </c>
      <c r="AR27" s="38">
        <v>43400</v>
      </c>
      <c r="AS27" s="38">
        <v>44200</v>
      </c>
      <c r="AT27" s="43"/>
      <c r="AU27" s="43"/>
    </row>
    <row r="28" spans="1:47" ht="13.5" customHeight="1" x14ac:dyDescent="0.2">
      <c r="A28" s="50"/>
      <c r="B28" s="50" t="s">
        <v>50</v>
      </c>
      <c r="C28" s="38">
        <v>137200</v>
      </c>
      <c r="D28" s="38">
        <v>132600</v>
      </c>
      <c r="E28" s="38">
        <v>139000</v>
      </c>
      <c r="F28" s="38">
        <v>134500</v>
      </c>
      <c r="G28" s="37">
        <v>134500</v>
      </c>
      <c r="H28" s="38">
        <v>126300</v>
      </c>
      <c r="I28" s="38">
        <v>123700</v>
      </c>
      <c r="J28" s="38">
        <v>125600</v>
      </c>
      <c r="K28" s="38">
        <v>122000</v>
      </c>
      <c r="L28" s="37">
        <v>122000</v>
      </c>
      <c r="M28" s="38">
        <v>112300</v>
      </c>
      <c r="N28" s="38">
        <v>109700</v>
      </c>
      <c r="O28" s="38">
        <v>111900</v>
      </c>
      <c r="P28" s="38">
        <v>109900</v>
      </c>
      <c r="Q28" s="37">
        <v>109900</v>
      </c>
      <c r="R28" s="38">
        <v>102200</v>
      </c>
      <c r="S28" s="38">
        <v>99000</v>
      </c>
      <c r="T28" s="38">
        <v>101200</v>
      </c>
      <c r="U28" s="38">
        <v>101200</v>
      </c>
      <c r="V28" s="37">
        <f>U28</f>
        <v>101200</v>
      </c>
      <c r="W28" s="38">
        <v>94200</v>
      </c>
      <c r="X28" s="38">
        <v>85300</v>
      </c>
      <c r="Y28" s="38">
        <v>84300</v>
      </c>
      <c r="Z28" s="38">
        <v>84600</v>
      </c>
      <c r="AA28" s="37">
        <f>Z28</f>
        <v>84600</v>
      </c>
      <c r="AB28" s="38">
        <v>79100</v>
      </c>
      <c r="AC28" s="38">
        <v>76200</v>
      </c>
      <c r="AD28" s="38">
        <v>78500</v>
      </c>
      <c r="AE28" s="38">
        <v>79600</v>
      </c>
      <c r="AF28" s="37">
        <f t="shared" si="5"/>
        <v>79600</v>
      </c>
      <c r="AG28" s="38">
        <v>80700</v>
      </c>
      <c r="AH28" s="38">
        <v>80400</v>
      </c>
      <c r="AI28" s="38">
        <v>84600</v>
      </c>
      <c r="AJ28" s="38">
        <v>85300</v>
      </c>
      <c r="AK28" s="37">
        <f t="shared" si="6"/>
        <v>85300</v>
      </c>
      <c r="AL28" s="38">
        <v>79600</v>
      </c>
      <c r="AM28" s="38">
        <v>74600</v>
      </c>
      <c r="AN28" s="38">
        <v>73700</v>
      </c>
      <c r="AO28" s="38">
        <v>72500</v>
      </c>
      <c r="AP28" s="37">
        <f t="shared" si="7"/>
        <v>72500</v>
      </c>
      <c r="AQ28" s="38">
        <v>68600</v>
      </c>
      <c r="AR28" s="38">
        <v>69000</v>
      </c>
      <c r="AS28" s="38">
        <v>72000</v>
      </c>
      <c r="AT28" s="43"/>
      <c r="AU28" s="43"/>
    </row>
    <row r="29" spans="1:47" ht="13.5" customHeight="1" x14ac:dyDescent="0.2">
      <c r="A29" s="12" t="s">
        <v>58</v>
      </c>
      <c r="B29" s="13"/>
      <c r="C29" s="36">
        <v>528100</v>
      </c>
      <c r="D29" s="36">
        <v>526900</v>
      </c>
      <c r="E29" s="36">
        <v>537000</v>
      </c>
      <c r="F29" s="36">
        <v>533900</v>
      </c>
      <c r="G29" s="46">
        <v>533900</v>
      </c>
      <c r="H29" s="36">
        <v>527600</v>
      </c>
      <c r="I29" s="36">
        <v>543500</v>
      </c>
      <c r="J29" s="36">
        <v>551600</v>
      </c>
      <c r="K29" s="36">
        <v>550400</v>
      </c>
      <c r="L29" s="46">
        <v>550400</v>
      </c>
      <c r="M29" s="36">
        <v>541800</v>
      </c>
      <c r="N29" s="36">
        <v>545000</v>
      </c>
      <c r="O29" s="36">
        <v>552200</v>
      </c>
      <c r="P29" s="36">
        <v>554500</v>
      </c>
      <c r="Q29" s="46">
        <v>554500</v>
      </c>
      <c r="R29" s="36">
        <v>548200</v>
      </c>
      <c r="S29" s="36">
        <v>546900</v>
      </c>
      <c r="T29" s="36">
        <v>551700</v>
      </c>
      <c r="U29" s="36">
        <v>552700</v>
      </c>
      <c r="V29" s="46">
        <f>U29</f>
        <v>552700</v>
      </c>
      <c r="W29" s="36">
        <v>546700</v>
      </c>
      <c r="X29" s="36">
        <v>539700</v>
      </c>
      <c r="Y29" s="36">
        <v>540800</v>
      </c>
      <c r="Z29" s="75">
        <v>541600</v>
      </c>
      <c r="AA29" s="46">
        <f>Z29</f>
        <v>541600</v>
      </c>
      <c r="AB29" s="36">
        <v>541000</v>
      </c>
      <c r="AC29" s="36">
        <v>544900</v>
      </c>
      <c r="AD29" s="36">
        <v>551600</v>
      </c>
      <c r="AE29" s="36">
        <v>554800</v>
      </c>
      <c r="AF29" s="46">
        <f t="shared" si="5"/>
        <v>554800</v>
      </c>
      <c r="AG29" s="36">
        <v>557600</v>
      </c>
      <c r="AH29" s="36">
        <v>565300</v>
      </c>
      <c r="AI29" s="36">
        <v>566300</v>
      </c>
      <c r="AJ29" s="36">
        <v>564200</v>
      </c>
      <c r="AK29" s="46">
        <f t="shared" si="6"/>
        <v>564200</v>
      </c>
      <c r="AL29" s="36">
        <v>555600</v>
      </c>
      <c r="AM29" s="36">
        <v>552900</v>
      </c>
      <c r="AN29" s="36">
        <v>552300</v>
      </c>
      <c r="AO29" s="36">
        <v>548800</v>
      </c>
      <c r="AP29" s="46">
        <f t="shared" si="7"/>
        <v>548800</v>
      </c>
      <c r="AQ29" s="36">
        <v>543700</v>
      </c>
      <c r="AR29" s="36">
        <v>537500</v>
      </c>
      <c r="AS29" s="36">
        <v>537600</v>
      </c>
      <c r="AT29" s="43"/>
      <c r="AU29" s="87"/>
    </row>
    <row r="30" spans="1:47" ht="13.5" customHeight="1" x14ac:dyDescent="0.2">
      <c r="A30" s="12" t="s">
        <v>59</v>
      </c>
      <c r="B30" s="13"/>
      <c r="C30" s="36">
        <v>130500</v>
      </c>
      <c r="D30" s="36">
        <v>128300</v>
      </c>
      <c r="E30" s="36">
        <v>125200</v>
      </c>
      <c r="F30" s="36">
        <v>123900</v>
      </c>
      <c r="G30" s="46">
        <v>123900</v>
      </c>
      <c r="H30" s="36">
        <v>124200</v>
      </c>
      <c r="I30" s="36">
        <v>122400</v>
      </c>
      <c r="J30" s="36">
        <v>124900</v>
      </c>
      <c r="K30" s="36">
        <v>122100</v>
      </c>
      <c r="L30" s="46">
        <v>122100</v>
      </c>
      <c r="M30" s="36">
        <v>119000</v>
      </c>
      <c r="N30" s="36">
        <v>118600</v>
      </c>
      <c r="O30" s="36">
        <v>118100</v>
      </c>
      <c r="P30" s="36">
        <v>117400</v>
      </c>
      <c r="Q30" s="46">
        <v>117400</v>
      </c>
      <c r="R30" s="36">
        <v>116200</v>
      </c>
      <c r="S30" s="36">
        <v>116000</v>
      </c>
      <c r="T30" s="36">
        <v>116600</v>
      </c>
      <c r="U30" s="36">
        <v>116400</v>
      </c>
      <c r="V30" s="46">
        <f>U30</f>
        <v>116400</v>
      </c>
      <c r="W30" s="36">
        <v>117400</v>
      </c>
      <c r="X30" s="36">
        <v>118600</v>
      </c>
      <c r="Y30" s="36">
        <v>121600</v>
      </c>
      <c r="Z30" s="75">
        <v>123500</v>
      </c>
      <c r="AA30" s="46">
        <f>Z30</f>
        <v>123500</v>
      </c>
      <c r="AB30" s="36">
        <v>123900</v>
      </c>
      <c r="AC30" s="36">
        <v>127900</v>
      </c>
      <c r="AD30" s="36">
        <v>131900</v>
      </c>
      <c r="AE30" s="36">
        <v>134400</v>
      </c>
      <c r="AF30" s="46">
        <f t="shared" si="5"/>
        <v>134400</v>
      </c>
      <c r="AG30" s="36">
        <v>136200</v>
      </c>
      <c r="AH30" s="36">
        <v>140100</v>
      </c>
      <c r="AI30" s="36">
        <v>143700</v>
      </c>
      <c r="AJ30" s="36">
        <v>146000</v>
      </c>
      <c r="AK30" s="46">
        <f t="shared" si="6"/>
        <v>146000</v>
      </c>
      <c r="AL30" s="36">
        <v>147900</v>
      </c>
      <c r="AM30" s="36">
        <v>148600</v>
      </c>
      <c r="AN30" s="36">
        <v>151900</v>
      </c>
      <c r="AO30" s="36">
        <v>153400</v>
      </c>
      <c r="AP30" s="46">
        <f t="shared" si="7"/>
        <v>153400</v>
      </c>
      <c r="AQ30" s="36">
        <v>157000</v>
      </c>
      <c r="AR30" s="36">
        <v>161500</v>
      </c>
      <c r="AS30" s="36">
        <v>165000</v>
      </c>
      <c r="AT30" s="43"/>
      <c r="AU30" s="87"/>
    </row>
    <row r="31" spans="1:47" ht="13.5" customHeight="1" x14ac:dyDescent="0.2">
      <c r="A31" s="12" t="s">
        <v>67</v>
      </c>
      <c r="C31" s="15">
        <v>8</v>
      </c>
      <c r="D31" s="15">
        <v>8.3000000000000007</v>
      </c>
      <c r="E31" s="15">
        <v>8.6</v>
      </c>
      <c r="F31" s="15">
        <v>8.1999999999999993</v>
      </c>
      <c r="G31" s="27">
        <v>8.3000000000000007</v>
      </c>
      <c r="H31" s="15">
        <v>8.6</v>
      </c>
      <c r="I31" s="15">
        <v>8.6</v>
      </c>
      <c r="J31" s="15">
        <v>8.9</v>
      </c>
      <c r="K31" s="15">
        <v>8.5</v>
      </c>
      <c r="L31" s="27">
        <v>8.6999999999999993</v>
      </c>
      <c r="M31" s="15">
        <v>8.6</v>
      </c>
      <c r="N31" s="15">
        <v>9</v>
      </c>
      <c r="O31" s="15">
        <v>9.1</v>
      </c>
      <c r="P31" s="15">
        <v>9.1</v>
      </c>
      <c r="Q31" s="27">
        <v>9</v>
      </c>
      <c r="R31" s="15">
        <v>9</v>
      </c>
      <c r="S31" s="15">
        <v>9.6</v>
      </c>
      <c r="T31" s="15">
        <v>9.9</v>
      </c>
      <c r="U31" s="15">
        <v>9.8000000000000007</v>
      </c>
      <c r="V31" s="27">
        <v>9.6</v>
      </c>
      <c r="W31" s="15">
        <v>9.6999999999999993</v>
      </c>
      <c r="X31" s="15">
        <v>9.6</v>
      </c>
      <c r="Y31" s="15">
        <v>9.6999999999999993</v>
      </c>
      <c r="Z31" s="76">
        <v>9.6999999999999993</v>
      </c>
      <c r="AA31" s="27">
        <v>9.6999999999999993</v>
      </c>
      <c r="AB31" s="15">
        <v>10.199999999999999</v>
      </c>
      <c r="AC31" s="15">
        <v>10.4</v>
      </c>
      <c r="AD31" s="15">
        <v>10.6</v>
      </c>
      <c r="AE31" s="15">
        <v>10.4</v>
      </c>
      <c r="AF31" s="27">
        <v>10.4</v>
      </c>
      <c r="AG31" s="15">
        <v>10.199999999999999</v>
      </c>
      <c r="AH31" s="15">
        <v>10.4</v>
      </c>
      <c r="AI31" s="15">
        <v>10.8</v>
      </c>
      <c r="AJ31" s="15">
        <v>10.8</v>
      </c>
      <c r="AK31" s="27">
        <v>10.5</v>
      </c>
      <c r="AL31" s="15">
        <v>10.8</v>
      </c>
      <c r="AM31" s="15">
        <v>11.2</v>
      </c>
      <c r="AN31" s="15">
        <v>11.2</v>
      </c>
      <c r="AO31" s="15">
        <v>11</v>
      </c>
      <c r="AP31" s="27">
        <v>11</v>
      </c>
      <c r="AQ31" s="15">
        <v>10.7</v>
      </c>
      <c r="AR31" s="15">
        <v>11.2</v>
      </c>
      <c r="AS31" s="15">
        <v>11.469668512720451</v>
      </c>
    </row>
    <row r="32" spans="1:47" ht="13.5" customHeight="1" x14ac:dyDescent="0.2">
      <c r="A32" s="12"/>
      <c r="B32" s="50" t="s">
        <v>68</v>
      </c>
      <c r="C32" s="10">
        <v>9.1</v>
      </c>
      <c r="D32" s="10">
        <v>9.4</v>
      </c>
      <c r="E32" s="10">
        <v>9.8000000000000007</v>
      </c>
      <c r="F32" s="10">
        <v>9.5</v>
      </c>
      <c r="G32" s="65">
        <v>9.4</v>
      </c>
      <c r="H32" s="10">
        <v>9.8000000000000007</v>
      </c>
      <c r="I32" s="10">
        <v>9.8000000000000007</v>
      </c>
      <c r="J32" s="10">
        <v>9.9</v>
      </c>
      <c r="K32" s="10">
        <v>9.6</v>
      </c>
      <c r="L32" s="28">
        <v>9.8000000000000007</v>
      </c>
      <c r="M32" s="10">
        <v>9.6</v>
      </c>
      <c r="N32" s="10">
        <v>10</v>
      </c>
      <c r="O32" s="10">
        <v>10.199999999999999</v>
      </c>
      <c r="P32" s="10">
        <v>10.1</v>
      </c>
      <c r="Q32" s="28">
        <v>10</v>
      </c>
      <c r="R32" s="10">
        <v>10</v>
      </c>
      <c r="S32" s="10">
        <v>10.6</v>
      </c>
      <c r="T32" s="10">
        <v>10.9</v>
      </c>
      <c r="U32" s="10">
        <v>10.8</v>
      </c>
      <c r="V32" s="28">
        <v>10.6</v>
      </c>
      <c r="W32" s="10">
        <v>10.7</v>
      </c>
      <c r="X32" s="10">
        <v>10.5</v>
      </c>
      <c r="Y32" s="10">
        <v>10.5</v>
      </c>
      <c r="Z32" s="77">
        <v>10.5</v>
      </c>
      <c r="AA32" s="28">
        <v>10.6</v>
      </c>
      <c r="AB32" s="10">
        <v>11.1</v>
      </c>
      <c r="AC32" s="10">
        <v>11.3</v>
      </c>
      <c r="AD32" s="10">
        <v>11.4</v>
      </c>
      <c r="AE32" s="10">
        <v>11.2</v>
      </c>
      <c r="AF32" s="28">
        <v>11.3</v>
      </c>
      <c r="AG32" s="10">
        <v>11.1</v>
      </c>
      <c r="AH32" s="10">
        <v>11.3</v>
      </c>
      <c r="AI32" s="10">
        <v>11.7</v>
      </c>
      <c r="AJ32" s="10">
        <v>11.8</v>
      </c>
      <c r="AK32" s="28">
        <v>11.5</v>
      </c>
      <c r="AL32" s="10">
        <v>11.8</v>
      </c>
      <c r="AM32" s="10">
        <v>12.1</v>
      </c>
      <c r="AN32" s="10">
        <v>12.1</v>
      </c>
      <c r="AO32" s="10">
        <v>11.9</v>
      </c>
      <c r="AP32" s="28">
        <v>12</v>
      </c>
      <c r="AQ32" s="10">
        <v>11.6</v>
      </c>
      <c r="AR32" s="10">
        <v>12</v>
      </c>
      <c r="AS32" s="10">
        <v>12.4</v>
      </c>
    </row>
    <row r="33" spans="1:50" ht="13.5" customHeight="1" x14ac:dyDescent="0.2">
      <c r="A33" s="50"/>
      <c r="B33" s="50" t="s">
        <v>69</v>
      </c>
      <c r="C33" s="10">
        <v>3.6</v>
      </c>
      <c r="D33" s="10">
        <v>3.8</v>
      </c>
      <c r="E33" s="10">
        <v>4.0999999999999996</v>
      </c>
      <c r="F33" s="10">
        <v>3.6</v>
      </c>
      <c r="G33" s="65">
        <v>3.8</v>
      </c>
      <c r="H33" s="10">
        <v>3.9</v>
      </c>
      <c r="I33" s="10">
        <v>3.9</v>
      </c>
      <c r="J33" s="10">
        <v>4.0999999999999996</v>
      </c>
      <c r="K33" s="10">
        <v>3.8</v>
      </c>
      <c r="L33" s="28">
        <v>3.9</v>
      </c>
      <c r="M33" s="10">
        <v>3.7</v>
      </c>
      <c r="N33" s="10">
        <v>4.0999999999999996</v>
      </c>
      <c r="O33" s="10">
        <v>4.2</v>
      </c>
      <c r="P33" s="10">
        <v>3.8</v>
      </c>
      <c r="Q33" s="28">
        <v>4</v>
      </c>
      <c r="R33" s="10">
        <v>3.8</v>
      </c>
      <c r="S33" s="10">
        <v>4.3</v>
      </c>
      <c r="T33" s="10">
        <v>4.4000000000000004</v>
      </c>
      <c r="U33" s="10">
        <v>3.9</v>
      </c>
      <c r="V33" s="28">
        <v>4.0999999999999996</v>
      </c>
      <c r="W33" s="10">
        <v>3.7</v>
      </c>
      <c r="X33" s="10">
        <v>3.8</v>
      </c>
      <c r="Y33" s="10">
        <v>4.2</v>
      </c>
      <c r="Z33" s="77">
        <v>4</v>
      </c>
      <c r="AA33" s="28">
        <v>3.9</v>
      </c>
      <c r="AB33" s="10">
        <v>3.8</v>
      </c>
      <c r="AC33" s="10">
        <v>4.3</v>
      </c>
      <c r="AD33" s="10">
        <v>4.5</v>
      </c>
      <c r="AE33" s="10">
        <v>4.2</v>
      </c>
      <c r="AF33" s="28">
        <v>4.2</v>
      </c>
      <c r="AG33" s="10">
        <v>3.9</v>
      </c>
      <c r="AH33" s="10">
        <v>4.0999999999999996</v>
      </c>
      <c r="AI33" s="10">
        <v>4.2</v>
      </c>
      <c r="AJ33" s="10">
        <v>3.6</v>
      </c>
      <c r="AK33" s="28">
        <v>4</v>
      </c>
      <c r="AL33" s="10">
        <v>3.3</v>
      </c>
      <c r="AM33" s="10">
        <v>3.8</v>
      </c>
      <c r="AN33" s="10">
        <v>4.0999999999999996</v>
      </c>
      <c r="AO33" s="10">
        <v>3.9</v>
      </c>
      <c r="AP33" s="28">
        <v>3.8</v>
      </c>
      <c r="AQ33" s="10">
        <v>3.5</v>
      </c>
      <c r="AR33" s="10">
        <v>3.4</v>
      </c>
      <c r="AS33" s="10">
        <v>3.4</v>
      </c>
    </row>
    <row r="34" spans="1:50" s="4" customFormat="1" ht="13.5" customHeight="1" x14ac:dyDescent="0.2">
      <c r="A34" s="12"/>
      <c r="B34" s="50" t="s">
        <v>70</v>
      </c>
      <c r="C34" s="10">
        <v>7.7</v>
      </c>
      <c r="D34" s="10">
        <v>8</v>
      </c>
      <c r="E34" s="10">
        <v>8.4</v>
      </c>
      <c r="F34" s="10">
        <v>8</v>
      </c>
      <c r="G34" s="28">
        <v>8</v>
      </c>
      <c r="H34" s="10">
        <v>8.1</v>
      </c>
      <c r="I34" s="10">
        <v>8.3000000000000007</v>
      </c>
      <c r="J34" s="10">
        <v>8.6999999999999993</v>
      </c>
      <c r="K34" s="10">
        <v>8.3000000000000007</v>
      </c>
      <c r="L34" s="28">
        <v>8.4</v>
      </c>
      <c r="M34" s="10">
        <v>8.3000000000000007</v>
      </c>
      <c r="N34" s="10">
        <v>8.6999999999999993</v>
      </c>
      <c r="O34" s="10">
        <v>8.9</v>
      </c>
      <c r="P34" s="10">
        <v>8.9</v>
      </c>
      <c r="Q34" s="28">
        <v>8.6999999999999993</v>
      </c>
      <c r="R34" s="10">
        <v>8.8000000000000007</v>
      </c>
      <c r="S34" s="10">
        <v>9.4</v>
      </c>
      <c r="T34" s="10">
        <v>9.8000000000000007</v>
      </c>
      <c r="U34" s="10">
        <v>9.6</v>
      </c>
      <c r="V34" s="28">
        <v>9.4</v>
      </c>
      <c r="W34" s="10">
        <v>9.6</v>
      </c>
      <c r="X34" s="10">
        <v>9.6999999999999993</v>
      </c>
      <c r="Y34" s="10">
        <v>9.9</v>
      </c>
      <c r="Z34" s="78">
        <v>9.8000000000000007</v>
      </c>
      <c r="AA34" s="28">
        <v>9.6999999999999993</v>
      </c>
      <c r="AB34" s="10">
        <v>9.8000000000000007</v>
      </c>
      <c r="AC34" s="10">
        <v>10.1</v>
      </c>
      <c r="AD34" s="10">
        <v>10.4</v>
      </c>
      <c r="AE34" s="10">
        <v>10.1</v>
      </c>
      <c r="AF34" s="28">
        <v>10.1</v>
      </c>
      <c r="AG34" s="10">
        <v>10</v>
      </c>
      <c r="AH34" s="10">
        <v>10.199999999999999</v>
      </c>
      <c r="AI34" s="10">
        <v>10.7</v>
      </c>
      <c r="AJ34" s="10">
        <v>10.8</v>
      </c>
      <c r="AK34" s="28">
        <v>10.4</v>
      </c>
      <c r="AL34" s="10">
        <v>10.7</v>
      </c>
      <c r="AM34" s="10">
        <v>11.3</v>
      </c>
      <c r="AN34" s="10">
        <v>11.4</v>
      </c>
      <c r="AO34" s="10">
        <v>11.3</v>
      </c>
      <c r="AP34" s="28">
        <v>11.2</v>
      </c>
      <c r="AQ34" s="10">
        <v>11</v>
      </c>
      <c r="AR34" s="10">
        <v>11.4</v>
      </c>
      <c r="AS34" s="10">
        <v>11.9</v>
      </c>
    </row>
    <row r="35" spans="1:50" ht="13.5" customHeight="1" x14ac:dyDescent="0.2">
      <c r="A35" s="12"/>
      <c r="B35" s="50" t="s">
        <v>76</v>
      </c>
      <c r="C35" s="10">
        <v>9.6999999999999993</v>
      </c>
      <c r="D35" s="10">
        <v>10.1</v>
      </c>
      <c r="E35" s="10">
        <v>10.3</v>
      </c>
      <c r="F35" s="10">
        <v>10.199999999999999</v>
      </c>
      <c r="G35" s="28">
        <v>10.1</v>
      </c>
      <c r="H35" s="10">
        <v>10.199999999999999</v>
      </c>
      <c r="I35" s="10">
        <v>10.6</v>
      </c>
      <c r="J35" s="10">
        <v>10.4</v>
      </c>
      <c r="K35" s="10">
        <v>10.199999999999999</v>
      </c>
      <c r="L35" s="28">
        <v>10.4</v>
      </c>
      <c r="M35" s="10">
        <v>9.9</v>
      </c>
      <c r="N35" s="10">
        <v>10.4</v>
      </c>
      <c r="O35" s="10">
        <v>10.5</v>
      </c>
      <c r="P35" s="10">
        <v>10.4</v>
      </c>
      <c r="Q35" s="28">
        <v>10.3</v>
      </c>
      <c r="R35" s="10">
        <v>10.3</v>
      </c>
      <c r="S35" s="10">
        <v>10.7</v>
      </c>
      <c r="T35" s="10">
        <v>10.7</v>
      </c>
      <c r="U35" s="10">
        <v>10.4</v>
      </c>
      <c r="V35" s="28">
        <v>10.5</v>
      </c>
      <c r="W35" s="10">
        <v>10.1</v>
      </c>
      <c r="X35" s="10">
        <v>9.5</v>
      </c>
      <c r="Y35" s="10">
        <v>9.3000000000000007</v>
      </c>
      <c r="Z35" s="78">
        <v>9.3000000000000007</v>
      </c>
      <c r="AA35" s="28">
        <v>9.5</v>
      </c>
      <c r="AB35" s="10">
        <v>12.8</v>
      </c>
      <c r="AC35" s="10">
        <v>13.1</v>
      </c>
      <c r="AD35" s="10">
        <v>12.4</v>
      </c>
      <c r="AE35" s="10">
        <v>12.1</v>
      </c>
      <c r="AF35" s="28">
        <v>12.6</v>
      </c>
      <c r="AG35" s="10">
        <v>11.9</v>
      </c>
      <c r="AH35" s="10">
        <v>12.3</v>
      </c>
      <c r="AI35" s="10">
        <v>11.8</v>
      </c>
      <c r="AJ35" s="10">
        <v>11.6</v>
      </c>
      <c r="AK35" s="28">
        <v>11.9</v>
      </c>
      <c r="AL35" s="10">
        <v>11.7</v>
      </c>
      <c r="AM35" s="10">
        <v>11.7</v>
      </c>
      <c r="AN35" s="10">
        <v>11.5</v>
      </c>
      <c r="AO35" s="10">
        <v>11.2</v>
      </c>
      <c r="AP35" s="28">
        <v>11.5</v>
      </c>
      <c r="AQ35" s="10">
        <v>10.8</v>
      </c>
      <c r="AR35" s="10">
        <v>10.8</v>
      </c>
      <c r="AS35" s="10">
        <v>10.4</v>
      </c>
    </row>
    <row r="36" spans="1:50" ht="13.5" customHeight="1" x14ac:dyDescent="0.2">
      <c r="A36" s="12" t="s">
        <v>72</v>
      </c>
      <c r="C36" s="16">
        <v>0.154</v>
      </c>
      <c r="D36" s="16">
        <v>0.159</v>
      </c>
      <c r="E36" s="16">
        <v>0.16500000000000001</v>
      </c>
      <c r="F36" s="16">
        <v>0.151</v>
      </c>
      <c r="G36" s="29">
        <v>0.157</v>
      </c>
      <c r="H36" s="16">
        <v>0.13600000000000001</v>
      </c>
      <c r="I36" s="16">
        <v>0.127</v>
      </c>
      <c r="J36" s="16">
        <v>0.13500000000000001</v>
      </c>
      <c r="K36" s="16">
        <v>0.16400000000000001</v>
      </c>
      <c r="L36" s="29">
        <v>0.14099999999999999</v>
      </c>
      <c r="M36" s="16">
        <v>0.14099999999999999</v>
      </c>
      <c r="N36" s="16">
        <v>0.11600000000000001</v>
      </c>
      <c r="O36" s="16">
        <v>0.111</v>
      </c>
      <c r="P36" s="16">
        <v>0.107</v>
      </c>
      <c r="Q36" s="29">
        <v>0.11899999999999999</v>
      </c>
      <c r="R36" s="16">
        <v>0.1</v>
      </c>
      <c r="S36" s="16">
        <v>9.6000000000000002E-2</v>
      </c>
      <c r="T36" s="16">
        <v>0.1</v>
      </c>
      <c r="U36" s="16">
        <v>0.104</v>
      </c>
      <c r="V36" s="29">
        <v>0.1</v>
      </c>
      <c r="W36" s="16">
        <v>9.9000000000000005E-2</v>
      </c>
      <c r="X36" s="16">
        <v>8.7999999999999995E-2</v>
      </c>
      <c r="Y36" s="16">
        <v>9.7000000000000003E-2</v>
      </c>
      <c r="Z36" s="16">
        <v>9.7000000000000003E-2</v>
      </c>
      <c r="AA36" s="29">
        <v>9.5000000000000001E-2</v>
      </c>
      <c r="AB36" s="16">
        <v>0.105</v>
      </c>
      <c r="AC36" s="16">
        <v>8.5000000000000006E-2</v>
      </c>
      <c r="AD36" s="16">
        <v>8.8999999999999996E-2</v>
      </c>
      <c r="AE36" s="16">
        <v>9.1999999999999998E-2</v>
      </c>
      <c r="AF36" s="29">
        <v>9.2999999999999999E-2</v>
      </c>
      <c r="AG36" s="16">
        <v>8.6999999999999994E-2</v>
      </c>
      <c r="AH36" s="16">
        <v>9.0999999999999998E-2</v>
      </c>
      <c r="AI36" s="16">
        <v>0.127</v>
      </c>
      <c r="AJ36" s="16">
        <v>0.1</v>
      </c>
      <c r="AK36" s="29">
        <v>0.10100000000000001</v>
      </c>
      <c r="AL36" s="16">
        <v>0.10100000000000001</v>
      </c>
      <c r="AM36" s="16">
        <v>0.108</v>
      </c>
      <c r="AN36" s="16">
        <v>0.108</v>
      </c>
      <c r="AO36" s="16">
        <v>0.10100000000000001</v>
      </c>
      <c r="AP36" s="29">
        <v>0.104</v>
      </c>
      <c r="AQ36" s="16">
        <v>9.5000000000000001E-2</v>
      </c>
      <c r="AR36" s="16">
        <v>0.11899999999999999</v>
      </c>
      <c r="AS36" s="16">
        <v>9.4E-2</v>
      </c>
    </row>
    <row r="37" spans="1:50" ht="13.5" customHeight="1" x14ac:dyDescent="0.25">
      <c r="A37" s="6" t="s">
        <v>53</v>
      </c>
      <c r="B37" s="8"/>
      <c r="C37" s="8"/>
      <c r="D37" s="8"/>
      <c r="E37" s="8"/>
      <c r="F37" s="8"/>
      <c r="G37" s="25"/>
      <c r="H37" s="8"/>
      <c r="I37" s="8"/>
      <c r="J37" s="8"/>
      <c r="K37" s="8"/>
      <c r="L37" s="25"/>
      <c r="M37" s="8"/>
      <c r="N37" s="8"/>
      <c r="O37" s="8"/>
      <c r="P37" s="8"/>
      <c r="Q37" s="25"/>
      <c r="R37" s="8"/>
      <c r="S37" s="8"/>
      <c r="T37" s="8"/>
      <c r="U37" s="8"/>
      <c r="V37" s="25"/>
      <c r="W37" s="8"/>
      <c r="X37" s="8"/>
      <c r="Y37" s="8"/>
      <c r="Z37" s="8"/>
      <c r="AA37" s="25"/>
      <c r="AB37" s="8"/>
      <c r="AC37" s="8"/>
      <c r="AD37" s="8"/>
      <c r="AE37" s="8"/>
      <c r="AF37" s="25"/>
      <c r="AG37" s="8"/>
      <c r="AH37" s="8"/>
      <c r="AI37" s="8"/>
      <c r="AJ37" s="8"/>
      <c r="AK37" s="25"/>
      <c r="AL37" s="8"/>
      <c r="AM37" s="8"/>
      <c r="AN37" s="8"/>
      <c r="AO37" s="8"/>
      <c r="AP37" s="25"/>
      <c r="AQ37" s="8"/>
      <c r="AR37" s="8"/>
      <c r="AS37" s="8"/>
    </row>
    <row r="38" spans="1:50" ht="13.5" customHeight="1" x14ac:dyDescent="0.2">
      <c r="A38" s="12" t="s">
        <v>47</v>
      </c>
      <c r="F38" s="47"/>
      <c r="G38" s="62"/>
      <c r="H38" s="47">
        <v>303800</v>
      </c>
      <c r="I38" s="41">
        <v>304800</v>
      </c>
      <c r="J38" s="41">
        <v>326800</v>
      </c>
      <c r="K38" s="41">
        <v>330900</v>
      </c>
      <c r="L38" s="35">
        <v>330900</v>
      </c>
      <c r="M38" s="41">
        <v>328700</v>
      </c>
      <c r="N38" s="41">
        <v>330000</v>
      </c>
      <c r="O38" s="41">
        <v>330100</v>
      </c>
      <c r="P38" s="41">
        <v>331500</v>
      </c>
      <c r="Q38" s="35">
        <v>331500</v>
      </c>
      <c r="R38" s="41">
        <v>331500</v>
      </c>
      <c r="S38" s="41">
        <v>332200</v>
      </c>
      <c r="T38" s="41">
        <v>332800</v>
      </c>
      <c r="U38" s="41">
        <v>331200</v>
      </c>
      <c r="V38" s="35">
        <f>U38</f>
        <v>331200</v>
      </c>
      <c r="W38" s="41">
        <v>331100</v>
      </c>
      <c r="X38" s="41">
        <v>331100</v>
      </c>
      <c r="Y38" s="41">
        <v>331300</v>
      </c>
      <c r="Z38" s="41">
        <v>330200</v>
      </c>
      <c r="AA38" s="35">
        <f>Z38</f>
        <v>330200</v>
      </c>
      <c r="AB38" s="41">
        <v>329000</v>
      </c>
      <c r="AC38" s="41">
        <v>329200</v>
      </c>
      <c r="AD38" s="41">
        <v>328300</v>
      </c>
      <c r="AE38" s="41">
        <v>326600</v>
      </c>
      <c r="AF38" s="35">
        <f>AE38</f>
        <v>326600</v>
      </c>
      <c r="AG38" s="41">
        <v>279200</v>
      </c>
      <c r="AH38" s="41">
        <v>272700</v>
      </c>
      <c r="AI38" s="41">
        <v>265600</v>
      </c>
      <c r="AJ38" s="41">
        <v>257000</v>
      </c>
      <c r="AK38" s="35">
        <f>AJ38</f>
        <v>257000</v>
      </c>
      <c r="AL38" s="41">
        <v>246300</v>
      </c>
      <c r="AM38" s="41">
        <v>239700</v>
      </c>
      <c r="AN38" s="41">
        <v>236000</v>
      </c>
      <c r="AO38" s="41">
        <v>229800</v>
      </c>
      <c r="AP38" s="35">
        <f>AO38</f>
        <v>229800</v>
      </c>
      <c r="AQ38" s="41">
        <v>225400</v>
      </c>
      <c r="AR38" s="41">
        <v>220700</v>
      </c>
      <c r="AS38" s="41">
        <v>215100</v>
      </c>
      <c r="AT38" s="43"/>
      <c r="AU38" s="43"/>
      <c r="AV38" s="43"/>
      <c r="AW38" s="43"/>
      <c r="AX38" s="43"/>
    </row>
    <row r="39" spans="1:50" ht="13.5" customHeight="1" x14ac:dyDescent="0.2">
      <c r="B39" s="5" t="s">
        <v>54</v>
      </c>
      <c r="C39" s="43"/>
      <c r="D39" s="43"/>
      <c r="E39" s="43"/>
      <c r="F39" s="48"/>
      <c r="G39" s="63"/>
      <c r="H39" s="48">
        <v>36000</v>
      </c>
      <c r="I39" s="43">
        <v>35500</v>
      </c>
      <c r="J39" s="43">
        <v>35000</v>
      </c>
      <c r="K39" s="43">
        <v>34600</v>
      </c>
      <c r="L39" s="42">
        <v>34600</v>
      </c>
      <c r="M39" s="43">
        <v>33900</v>
      </c>
      <c r="N39" s="43">
        <v>33200</v>
      </c>
      <c r="O39" s="43">
        <v>32000</v>
      </c>
      <c r="P39" s="43">
        <v>32000</v>
      </c>
      <c r="Q39" s="42">
        <v>32000</v>
      </c>
      <c r="R39" s="43">
        <v>31500</v>
      </c>
      <c r="S39" s="43">
        <v>30200</v>
      </c>
      <c r="T39" s="43">
        <v>30100</v>
      </c>
      <c r="U39" s="43">
        <v>28900</v>
      </c>
      <c r="V39" s="42">
        <f>U39</f>
        <v>28900</v>
      </c>
      <c r="W39" s="43">
        <v>28300</v>
      </c>
      <c r="X39" s="43">
        <v>28100</v>
      </c>
      <c r="Y39" s="43">
        <v>27700</v>
      </c>
      <c r="Z39" s="43">
        <v>25600</v>
      </c>
      <c r="AA39" s="42">
        <f>Z39</f>
        <v>25600</v>
      </c>
      <c r="AB39" s="43">
        <v>23600</v>
      </c>
      <c r="AC39" s="43">
        <v>23000</v>
      </c>
      <c r="AD39" s="43">
        <v>22500</v>
      </c>
      <c r="AE39" s="43">
        <v>21600</v>
      </c>
      <c r="AF39" s="42">
        <f>AE39</f>
        <v>21600</v>
      </c>
      <c r="AG39" s="43">
        <v>20300</v>
      </c>
      <c r="AH39" s="43">
        <v>19000</v>
      </c>
      <c r="AI39" s="43">
        <v>18300</v>
      </c>
      <c r="AJ39" s="43">
        <v>17600</v>
      </c>
      <c r="AK39" s="42">
        <f>AJ39</f>
        <v>17600</v>
      </c>
      <c r="AL39" s="43">
        <v>16700</v>
      </c>
      <c r="AM39" s="43">
        <v>16000</v>
      </c>
      <c r="AN39" s="43">
        <v>15600</v>
      </c>
      <c r="AO39" s="43">
        <v>15100</v>
      </c>
      <c r="AP39" s="42">
        <f>AO39</f>
        <v>15100</v>
      </c>
      <c r="AQ39" s="43">
        <v>14500</v>
      </c>
      <c r="AR39" s="43">
        <v>13900</v>
      </c>
      <c r="AS39" s="43">
        <v>12700</v>
      </c>
      <c r="AT39" s="43"/>
      <c r="AU39" s="43"/>
      <c r="AV39" s="43"/>
      <c r="AW39" s="43"/>
      <c r="AX39" s="43"/>
    </row>
    <row r="40" spans="1:50" ht="13.5" customHeight="1" x14ac:dyDescent="0.2">
      <c r="B40" s="5" t="s">
        <v>55</v>
      </c>
      <c r="C40" s="43"/>
      <c r="D40" s="43"/>
      <c r="E40" s="43"/>
      <c r="F40" s="48"/>
      <c r="G40" s="63"/>
      <c r="H40" s="48">
        <v>91000</v>
      </c>
      <c r="I40" s="43">
        <v>91700</v>
      </c>
      <c r="J40" s="43">
        <v>92700</v>
      </c>
      <c r="K40" s="43">
        <v>93800</v>
      </c>
      <c r="L40" s="42">
        <v>93800</v>
      </c>
      <c r="M40" s="43">
        <v>93500</v>
      </c>
      <c r="N40" s="43">
        <v>92600</v>
      </c>
      <c r="O40" s="43">
        <v>93600</v>
      </c>
      <c r="P40" s="43">
        <v>94900</v>
      </c>
      <c r="Q40" s="42">
        <v>94900</v>
      </c>
      <c r="R40" s="43">
        <v>95600</v>
      </c>
      <c r="S40" s="43">
        <v>95500</v>
      </c>
      <c r="T40" s="43">
        <v>96600</v>
      </c>
      <c r="U40" s="43">
        <v>97400</v>
      </c>
      <c r="V40" s="42">
        <f>U40</f>
        <v>97400</v>
      </c>
      <c r="W40" s="43">
        <v>98400</v>
      </c>
      <c r="X40" s="43">
        <v>98200</v>
      </c>
      <c r="Y40" s="43">
        <v>99600</v>
      </c>
      <c r="Z40" s="43">
        <v>101600</v>
      </c>
      <c r="AA40" s="42">
        <f>Z40</f>
        <v>101600</v>
      </c>
      <c r="AB40" s="43">
        <v>103000</v>
      </c>
      <c r="AC40" s="43">
        <v>103000</v>
      </c>
      <c r="AD40" s="43">
        <v>104100</v>
      </c>
      <c r="AE40" s="43">
        <v>105200</v>
      </c>
      <c r="AF40" s="42">
        <f>AE40</f>
        <v>105200</v>
      </c>
      <c r="AG40" s="43">
        <v>105800</v>
      </c>
      <c r="AH40" s="43">
        <v>106400</v>
      </c>
      <c r="AI40" s="43">
        <v>106900</v>
      </c>
      <c r="AJ40" s="43">
        <v>106700</v>
      </c>
      <c r="AK40" s="42">
        <f>AJ40</f>
        <v>106700</v>
      </c>
      <c r="AL40" s="43">
        <v>104700</v>
      </c>
      <c r="AM40" s="43">
        <v>104200</v>
      </c>
      <c r="AN40" s="43">
        <v>106600</v>
      </c>
      <c r="AO40" s="43">
        <v>107600</v>
      </c>
      <c r="AP40" s="42">
        <f>AO40</f>
        <v>107600</v>
      </c>
      <c r="AQ40" s="43">
        <v>108200</v>
      </c>
      <c r="AR40" s="43">
        <v>107900</v>
      </c>
      <c r="AS40" s="43">
        <v>108100</v>
      </c>
      <c r="AT40" s="43"/>
      <c r="AU40" s="43"/>
      <c r="AV40" s="43"/>
      <c r="AW40" s="43"/>
      <c r="AX40" s="43"/>
    </row>
    <row r="41" spans="1:50" ht="13.5" customHeight="1" x14ac:dyDescent="0.2">
      <c r="A41" s="50"/>
      <c r="B41" s="5" t="s">
        <v>56</v>
      </c>
      <c r="C41" s="43"/>
      <c r="D41" s="43"/>
      <c r="E41" s="43"/>
      <c r="F41" s="48"/>
      <c r="G41" s="63"/>
      <c r="H41" s="48">
        <v>122100</v>
      </c>
      <c r="I41" s="43">
        <v>121400</v>
      </c>
      <c r="J41" s="43">
        <v>122600</v>
      </c>
      <c r="K41" s="43">
        <v>123300</v>
      </c>
      <c r="L41" s="42">
        <v>123300</v>
      </c>
      <c r="M41" s="43">
        <v>122100</v>
      </c>
      <c r="N41" s="43">
        <v>120100</v>
      </c>
      <c r="O41" s="43">
        <v>120200</v>
      </c>
      <c r="P41" s="43">
        <v>120900</v>
      </c>
      <c r="Q41" s="42">
        <v>120900</v>
      </c>
      <c r="R41" s="43">
        <v>120500</v>
      </c>
      <c r="S41" s="43">
        <v>119200</v>
      </c>
      <c r="T41" s="43">
        <v>119200</v>
      </c>
      <c r="U41" s="43">
        <v>119300</v>
      </c>
      <c r="V41" s="42">
        <f>U41</f>
        <v>119300</v>
      </c>
      <c r="W41" s="43">
        <v>118800</v>
      </c>
      <c r="X41" s="43">
        <v>117400</v>
      </c>
      <c r="Y41" s="43">
        <v>117600</v>
      </c>
      <c r="Z41" s="43">
        <v>118700</v>
      </c>
      <c r="AA41" s="42">
        <f>Z41</f>
        <v>118700</v>
      </c>
      <c r="AB41" s="43">
        <v>118600</v>
      </c>
      <c r="AC41" s="43">
        <v>117100</v>
      </c>
      <c r="AD41" s="43">
        <v>119100</v>
      </c>
      <c r="AE41" s="43">
        <v>123000</v>
      </c>
      <c r="AF41" s="42">
        <f>AE41</f>
        <v>123000</v>
      </c>
      <c r="AG41" s="43">
        <v>103900</v>
      </c>
      <c r="AH41" s="43">
        <v>98200</v>
      </c>
      <c r="AI41" s="43">
        <v>94000</v>
      </c>
      <c r="AJ41" s="43">
        <v>89800</v>
      </c>
      <c r="AK41" s="42">
        <f>AJ41</f>
        <v>89800</v>
      </c>
      <c r="AL41" s="43">
        <v>84100</v>
      </c>
      <c r="AM41" s="43">
        <v>78800</v>
      </c>
      <c r="AN41" s="43">
        <v>75200</v>
      </c>
      <c r="AO41" s="43">
        <v>71600</v>
      </c>
      <c r="AP41" s="42">
        <f>AO41</f>
        <v>71600</v>
      </c>
      <c r="AQ41" s="43">
        <v>68300</v>
      </c>
      <c r="AR41" s="43">
        <v>64500</v>
      </c>
      <c r="AS41" s="43">
        <v>61700</v>
      </c>
      <c r="AT41" s="43"/>
      <c r="AU41" s="43"/>
      <c r="AV41" s="43"/>
      <c r="AW41" s="43"/>
      <c r="AX41" s="43"/>
    </row>
    <row r="42" spans="1:50" ht="13.5" customHeight="1" x14ac:dyDescent="0.2">
      <c r="A42" s="50"/>
      <c r="B42" s="5" t="s">
        <v>57</v>
      </c>
      <c r="C42" s="43"/>
      <c r="D42" s="43"/>
      <c r="E42" s="43"/>
      <c r="F42" s="48"/>
      <c r="G42" s="66"/>
      <c r="H42" s="48">
        <v>54700</v>
      </c>
      <c r="I42" s="43">
        <v>56200</v>
      </c>
      <c r="J42" s="43">
        <v>76500</v>
      </c>
      <c r="K42" s="43">
        <v>79200</v>
      </c>
      <c r="L42" s="67">
        <v>79200</v>
      </c>
      <c r="M42" s="43">
        <v>79200</v>
      </c>
      <c r="N42" s="43">
        <v>84100</v>
      </c>
      <c r="O42" s="43">
        <v>84300</v>
      </c>
      <c r="P42" s="43">
        <v>83700</v>
      </c>
      <c r="Q42" s="67">
        <v>83700</v>
      </c>
      <c r="R42" s="43">
        <v>83900</v>
      </c>
      <c r="S42" s="43">
        <v>87300</v>
      </c>
      <c r="T42" s="43">
        <v>86900</v>
      </c>
      <c r="U42" s="43">
        <v>85600</v>
      </c>
      <c r="V42" s="67">
        <f>U42</f>
        <v>85600</v>
      </c>
      <c r="W42" s="43">
        <v>85700</v>
      </c>
      <c r="X42" s="43">
        <v>87400</v>
      </c>
      <c r="Y42" s="43">
        <v>86400</v>
      </c>
      <c r="Z42" s="43">
        <v>84400</v>
      </c>
      <c r="AA42" s="67">
        <f>Z42</f>
        <v>84400</v>
      </c>
      <c r="AB42" s="43">
        <v>83900</v>
      </c>
      <c r="AC42" s="43">
        <v>86100</v>
      </c>
      <c r="AD42" s="43">
        <v>82700</v>
      </c>
      <c r="AE42" s="43">
        <v>76900</v>
      </c>
      <c r="AF42" s="67">
        <f>AE42</f>
        <v>76900</v>
      </c>
      <c r="AG42" s="43">
        <v>49200</v>
      </c>
      <c r="AH42" s="43">
        <v>49100</v>
      </c>
      <c r="AI42" s="43">
        <v>46500</v>
      </c>
      <c r="AJ42" s="43">
        <v>42900</v>
      </c>
      <c r="AK42" s="67">
        <f>AJ42</f>
        <v>42900</v>
      </c>
      <c r="AL42" s="43">
        <v>40700</v>
      </c>
      <c r="AM42" s="43">
        <v>40600</v>
      </c>
      <c r="AN42" s="43">
        <v>38600</v>
      </c>
      <c r="AO42" s="43">
        <v>35700</v>
      </c>
      <c r="AP42" s="67">
        <f>AO42</f>
        <v>35700</v>
      </c>
      <c r="AQ42" s="43">
        <v>34400</v>
      </c>
      <c r="AR42" s="43">
        <v>34400</v>
      </c>
      <c r="AS42" s="43">
        <v>32800</v>
      </c>
      <c r="AT42" s="43"/>
      <c r="AU42" s="43"/>
      <c r="AV42" s="43"/>
      <c r="AW42" s="43"/>
      <c r="AX42" s="43"/>
    </row>
    <row r="44" spans="1:50" x14ac:dyDescent="0.2">
      <c r="A44" s="79" t="s">
        <v>77</v>
      </c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</row>
    <row r="45" spans="1:50" x14ac:dyDescent="0.2">
      <c r="A45" s="79" t="s">
        <v>63</v>
      </c>
      <c r="D45" s="82"/>
      <c r="I45" s="82"/>
      <c r="N45" s="82"/>
      <c r="S45" s="82"/>
      <c r="X45" s="82"/>
      <c r="AA45" s="81"/>
      <c r="AB45" s="82"/>
      <c r="AC45" s="82"/>
      <c r="AD45" s="82"/>
      <c r="AE45" s="82"/>
      <c r="AF45" s="81"/>
      <c r="AG45" s="82"/>
      <c r="AH45" s="82"/>
      <c r="AI45" s="82"/>
      <c r="AJ45" s="82"/>
      <c r="AK45" s="81"/>
      <c r="AL45" s="82"/>
      <c r="AM45" s="82"/>
      <c r="AN45" s="82"/>
      <c r="AO45" s="82"/>
      <c r="AP45" s="81"/>
      <c r="AQ45" s="82"/>
      <c r="AR45" s="82"/>
      <c r="AS45" s="82"/>
    </row>
    <row r="46" spans="1:50" x14ac:dyDescent="0.2">
      <c r="A46" s="79"/>
      <c r="AA46" s="81"/>
      <c r="AF46" s="81"/>
      <c r="AK46" s="81"/>
      <c r="AP46" s="81"/>
    </row>
    <row r="47" spans="1:50" x14ac:dyDescent="0.2">
      <c r="AA47" s="81"/>
      <c r="AB47" s="82"/>
      <c r="AC47" s="82"/>
      <c r="AD47" s="82"/>
      <c r="AE47" s="82"/>
      <c r="AF47" s="81"/>
      <c r="AG47" s="82"/>
      <c r="AH47" s="82"/>
      <c r="AI47" s="82"/>
      <c r="AJ47" s="82"/>
      <c r="AK47" s="81"/>
      <c r="AL47" s="82"/>
      <c r="AM47" s="82"/>
      <c r="AN47" s="82"/>
      <c r="AO47" s="82"/>
      <c r="AP47" s="81"/>
      <c r="AQ47" s="82"/>
      <c r="AR47" s="82"/>
      <c r="AS47" s="8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65D8-B67A-4F42-ACB4-5D8499C3A542}">
  <dimension ref="A1:AU46"/>
  <sheetViews>
    <sheetView showGridLines="0" workbookViewId="0">
      <pane ySplit="2" topLeftCell="A3" activePane="bottomLeft" state="frozen"/>
      <selection pane="bottomLeft" activeCell="AS1" sqref="AS1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5" width="9.28515625" style="1" customWidth="1" outlineLevel="1"/>
    <col min="46" max="50" width="9.28515625" style="1" customWidth="1"/>
    <col min="51" max="16384" width="9.140625" style="1"/>
  </cols>
  <sheetData>
    <row r="1" spans="1:47" ht="13.5" customHeight="1" x14ac:dyDescent="0.2">
      <c r="A1" s="12"/>
      <c r="AB1" s="49"/>
      <c r="AC1" s="49"/>
      <c r="AD1" s="49"/>
      <c r="AG1" s="49"/>
      <c r="AH1" s="49"/>
      <c r="AI1" s="49"/>
      <c r="AJ1" s="49"/>
      <c r="AL1" s="49"/>
      <c r="AM1" s="49"/>
      <c r="AN1" s="49"/>
      <c r="AO1" s="49"/>
      <c r="AQ1" s="49"/>
      <c r="AR1" s="49"/>
      <c r="AS1" s="49"/>
    </row>
    <row r="2" spans="1:47" s="2" customFormat="1" ht="16.5" customHeight="1" x14ac:dyDescent="0.25">
      <c r="A2" s="34" t="s">
        <v>78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</row>
    <row r="3" spans="1:47" ht="13.5" customHeight="1" x14ac:dyDescent="0.25">
      <c r="A3" s="6" t="s">
        <v>79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</row>
    <row r="4" spans="1:47" ht="13.5" customHeight="1" x14ac:dyDescent="0.2">
      <c r="A4" s="12" t="s">
        <v>80</v>
      </c>
      <c r="B4" s="13"/>
      <c r="C4" s="11">
        <v>390</v>
      </c>
      <c r="D4" s="11">
        <v>393</v>
      </c>
      <c r="E4" s="11">
        <v>418.7</v>
      </c>
      <c r="F4" s="11">
        <v>434</v>
      </c>
      <c r="G4" s="26">
        <f>C4+D4+E4+F4</f>
        <v>1635.7</v>
      </c>
      <c r="H4" s="11">
        <v>415.9</v>
      </c>
      <c r="I4" s="11">
        <v>445.1</v>
      </c>
      <c r="J4" s="11">
        <v>453.9</v>
      </c>
      <c r="K4" s="11">
        <v>472.5</v>
      </c>
      <c r="L4" s="26">
        <f>H4+I4+J4+K4</f>
        <v>1787.4</v>
      </c>
      <c r="M4" s="11">
        <v>449.6</v>
      </c>
      <c r="N4" s="11">
        <v>457.5</v>
      </c>
      <c r="O4" s="11">
        <v>453.9</v>
      </c>
      <c r="P4" s="11">
        <v>470.6</v>
      </c>
      <c r="Q4" s="26">
        <v>1831.6</v>
      </c>
      <c r="R4" s="11">
        <v>439.7</v>
      </c>
      <c r="S4" s="11">
        <v>451.6</v>
      </c>
      <c r="T4" s="11">
        <v>464.9</v>
      </c>
      <c r="U4" s="11">
        <v>487.3</v>
      </c>
      <c r="V4" s="26">
        <f>R4+S4+T4+U4</f>
        <v>1843.4999999999998</v>
      </c>
      <c r="W4" s="11">
        <v>468.1</v>
      </c>
      <c r="X4" s="11">
        <v>460.8</v>
      </c>
      <c r="Y4" s="11">
        <v>467.5</v>
      </c>
      <c r="Z4" s="11">
        <v>498.2</v>
      </c>
      <c r="AA4" s="26">
        <f>W4+X4+Y4+Z4</f>
        <v>1894.6000000000001</v>
      </c>
      <c r="AB4" s="11">
        <v>481.6</v>
      </c>
      <c r="AC4" s="11">
        <v>484.3</v>
      </c>
      <c r="AD4" s="11">
        <v>496.47</v>
      </c>
      <c r="AE4" s="11">
        <v>535.5</v>
      </c>
      <c r="AF4" s="26">
        <f>AB4+AC4+AD4+AE4</f>
        <v>1997.8700000000001</v>
      </c>
      <c r="AG4" s="11">
        <v>511.4</v>
      </c>
      <c r="AH4" s="11">
        <v>521.5</v>
      </c>
      <c r="AI4" s="11">
        <v>534</v>
      </c>
      <c r="AJ4" s="11">
        <v>562.6</v>
      </c>
      <c r="AK4" s="26">
        <f>AG4+AH4+AI4+AJ4</f>
        <v>2129.5</v>
      </c>
      <c r="AL4" s="11">
        <v>539.70000000000005</v>
      </c>
      <c r="AM4" s="11">
        <v>532.70000000000005</v>
      </c>
      <c r="AN4" s="11">
        <v>544.70000000000005</v>
      </c>
      <c r="AO4" s="11">
        <v>563.29999999999995</v>
      </c>
      <c r="AP4" s="26">
        <f>AL4+AM4+AN4+AO4</f>
        <v>2180.4</v>
      </c>
      <c r="AQ4" s="11">
        <v>534.5</v>
      </c>
      <c r="AR4" s="11">
        <v>541.4</v>
      </c>
      <c r="AS4" s="11">
        <v>535.9</v>
      </c>
      <c r="AU4" s="84"/>
    </row>
    <row r="5" spans="1:47" ht="13.5" customHeight="1" x14ac:dyDescent="0.2">
      <c r="A5" s="12" t="s">
        <v>81</v>
      </c>
      <c r="B5" s="13"/>
      <c r="C5" s="14">
        <v>136.69999999999999</v>
      </c>
      <c r="D5" s="14">
        <v>133.6</v>
      </c>
      <c r="E5" s="14">
        <v>155.13</v>
      </c>
      <c r="F5" s="14">
        <v>138.80000000000001</v>
      </c>
      <c r="G5" s="26">
        <v>564.23</v>
      </c>
      <c r="H5" s="14">
        <v>143.69999999999999</v>
      </c>
      <c r="I5" s="14">
        <v>150.6</v>
      </c>
      <c r="J5" s="14">
        <v>165.3</v>
      </c>
      <c r="K5" s="14">
        <v>153.6</v>
      </c>
      <c r="L5" s="26">
        <v>613.19999999999993</v>
      </c>
      <c r="M5" s="14">
        <v>155.6</v>
      </c>
      <c r="N5" s="14">
        <v>156.80000000000001</v>
      </c>
      <c r="O5" s="14">
        <v>168.7</v>
      </c>
      <c r="P5" s="14">
        <v>158.1</v>
      </c>
      <c r="Q5" s="26">
        <v>639.19999999999993</v>
      </c>
      <c r="R5" s="14">
        <v>157.6</v>
      </c>
      <c r="S5" s="14">
        <v>163.6</v>
      </c>
      <c r="T5" s="14">
        <v>178.5</v>
      </c>
      <c r="U5" s="14">
        <v>168.1</v>
      </c>
      <c r="V5" s="26">
        <f>R5+S5+T5+U5</f>
        <v>667.8</v>
      </c>
      <c r="W5" s="14">
        <v>165.7</v>
      </c>
      <c r="X5" s="14">
        <v>168.3</v>
      </c>
      <c r="Y5" s="14">
        <v>180</v>
      </c>
      <c r="Z5" s="14">
        <v>171.2</v>
      </c>
      <c r="AA5" s="26">
        <f>W5+X5+Y5+Z5</f>
        <v>685.2</v>
      </c>
      <c r="AB5" s="14">
        <v>169.7</v>
      </c>
      <c r="AC5" s="14">
        <v>172</v>
      </c>
      <c r="AD5" s="14">
        <v>186</v>
      </c>
      <c r="AE5" s="14">
        <v>178.1</v>
      </c>
      <c r="AF5" s="26">
        <f>AB5+AC5+AD5+AE5</f>
        <v>705.80000000000007</v>
      </c>
      <c r="AG5" s="14">
        <v>177.1</v>
      </c>
      <c r="AH5" s="14">
        <v>179.4</v>
      </c>
      <c r="AI5" s="14">
        <v>193.9</v>
      </c>
      <c r="AJ5" s="14">
        <v>184.9</v>
      </c>
      <c r="AK5" s="26">
        <f>AG5+AH5+AI5+AJ5</f>
        <v>735.3</v>
      </c>
      <c r="AL5" s="14">
        <v>183.4</v>
      </c>
      <c r="AM5" s="14">
        <v>182.7</v>
      </c>
      <c r="AN5" s="14">
        <v>198.6</v>
      </c>
      <c r="AO5" s="14">
        <v>191.3</v>
      </c>
      <c r="AP5" s="26">
        <f>AL5+AM5+AN5+AO5</f>
        <v>756</v>
      </c>
      <c r="AQ5" s="14">
        <v>190</v>
      </c>
      <c r="AR5" s="14">
        <v>189.9</v>
      </c>
      <c r="AS5" s="14">
        <v>205.9</v>
      </c>
      <c r="AT5" s="86"/>
    </row>
    <row r="6" spans="1:47" ht="13.5" customHeight="1" x14ac:dyDescent="0.2">
      <c r="A6" s="12" t="s">
        <v>82</v>
      </c>
      <c r="B6" s="13"/>
      <c r="C6" s="14"/>
      <c r="D6" s="14"/>
      <c r="E6" s="58">
        <v>-1.1299999999999999</v>
      </c>
      <c r="F6" s="14"/>
      <c r="G6" s="33">
        <f>E6</f>
        <v>-1.1299999999999999</v>
      </c>
      <c r="H6" s="14"/>
      <c r="I6" s="58">
        <v>-3.1</v>
      </c>
      <c r="J6" s="14"/>
      <c r="K6" s="58">
        <v>-2.4</v>
      </c>
      <c r="L6" s="33">
        <f>I6+K6</f>
        <v>-5.5</v>
      </c>
      <c r="M6" s="58">
        <v>-2.2000000000000002</v>
      </c>
      <c r="N6" s="58">
        <v>3</v>
      </c>
      <c r="O6" s="14"/>
      <c r="P6" s="14"/>
      <c r="Q6" s="33">
        <f>M6+N6</f>
        <v>0.79999999999999982</v>
      </c>
      <c r="R6" s="58">
        <v>-2.5</v>
      </c>
      <c r="S6" s="58">
        <v>-4.4000000000000004</v>
      </c>
      <c r="T6" s="14"/>
      <c r="U6" s="14"/>
      <c r="V6" s="33">
        <f>R6+S6+T6+U6</f>
        <v>-6.9</v>
      </c>
      <c r="W6" s="58"/>
      <c r="X6" s="58"/>
      <c r="Y6" s="58"/>
      <c r="Z6" s="14"/>
      <c r="AA6" s="33">
        <f>W6+X6+Y6+Z6</f>
        <v>0</v>
      </c>
      <c r="AB6" s="58"/>
      <c r="AC6" s="58">
        <v>-5.8</v>
      </c>
      <c r="AD6" s="58"/>
      <c r="AE6" s="58">
        <v>-2.6</v>
      </c>
      <c r="AF6" s="33">
        <f>AB6+AC6+AD6+AE6</f>
        <v>-8.4</v>
      </c>
      <c r="AG6" s="58"/>
      <c r="AH6" s="58">
        <v>-2</v>
      </c>
      <c r="AI6" s="58"/>
      <c r="AJ6" s="58"/>
      <c r="AK6" s="33">
        <f>AG6+AH6+AI6+AJ6</f>
        <v>-2</v>
      </c>
      <c r="AL6" s="58"/>
      <c r="AM6" s="58"/>
      <c r="AN6" s="58"/>
      <c r="AO6" s="58"/>
      <c r="AP6" s="33">
        <f>AL6+AM6+AN6+AO6</f>
        <v>0</v>
      </c>
      <c r="AQ6" s="58">
        <v>-10.3</v>
      </c>
      <c r="AR6" s="58"/>
      <c r="AS6" s="58"/>
    </row>
    <row r="7" spans="1:47" s="22" customFormat="1" ht="13.5" customHeight="1" x14ac:dyDescent="0.2">
      <c r="A7" s="19"/>
      <c r="B7" s="20" t="s">
        <v>83</v>
      </c>
      <c r="C7" s="21">
        <f>C5/C4</f>
        <v>0.35051282051282051</v>
      </c>
      <c r="D7" s="21">
        <f t="shared" ref="D7:T7" si="0">D5/D4</f>
        <v>0.33994910941475825</v>
      </c>
      <c r="E7" s="21">
        <f t="shared" si="0"/>
        <v>0.37050394076904702</v>
      </c>
      <c r="F7" s="21">
        <f t="shared" si="0"/>
        <v>0.31981566820276502</v>
      </c>
      <c r="G7" s="30">
        <f t="shared" si="0"/>
        <v>0.34494711744207374</v>
      </c>
      <c r="H7" s="21">
        <f t="shared" si="0"/>
        <v>0.34551574897811971</v>
      </c>
      <c r="I7" s="21">
        <f t="shared" si="0"/>
        <v>0.33835093237474723</v>
      </c>
      <c r="J7" s="21">
        <f t="shared" si="0"/>
        <v>0.36417713152676806</v>
      </c>
      <c r="K7" s="21">
        <f t="shared" si="0"/>
        <v>0.32507936507936508</v>
      </c>
      <c r="L7" s="30">
        <f t="shared" si="0"/>
        <v>0.3430681436723732</v>
      </c>
      <c r="M7" s="21">
        <f t="shared" si="0"/>
        <v>0.34608540925266901</v>
      </c>
      <c r="N7" s="21">
        <f t="shared" si="0"/>
        <v>0.3427322404371585</v>
      </c>
      <c r="O7" s="21">
        <f t="shared" si="0"/>
        <v>0.37166776823088787</v>
      </c>
      <c r="P7" s="21">
        <f t="shared" si="0"/>
        <v>0.33595410114747126</v>
      </c>
      <c r="Q7" s="30">
        <f t="shared" si="0"/>
        <v>0.34898449443109847</v>
      </c>
      <c r="R7" s="21">
        <f t="shared" si="0"/>
        <v>0.35842619968160111</v>
      </c>
      <c r="S7" s="21">
        <f t="shared" si="0"/>
        <v>0.36226749335695302</v>
      </c>
      <c r="T7" s="21">
        <f t="shared" si="0"/>
        <v>0.38395353839535384</v>
      </c>
      <c r="U7" s="21">
        <f t="shared" ref="U7:AE7" si="1">U5/U4</f>
        <v>0.34496203570695666</v>
      </c>
      <c r="V7" s="30">
        <f t="shared" si="1"/>
        <v>0.36224572823433687</v>
      </c>
      <c r="W7" s="21">
        <f t="shared" si="1"/>
        <v>0.35398419141209136</v>
      </c>
      <c r="X7" s="21">
        <f t="shared" si="1"/>
        <v>0.365234375</v>
      </c>
      <c r="Y7" s="21">
        <f t="shared" si="1"/>
        <v>0.38502673796791442</v>
      </c>
      <c r="Z7" s="21">
        <f t="shared" si="1"/>
        <v>0.34363709353673222</v>
      </c>
      <c r="AA7" s="30">
        <f t="shared" si="1"/>
        <v>0.36165945318272985</v>
      </c>
      <c r="AB7" s="21">
        <f t="shared" si="1"/>
        <v>0.35236710963455148</v>
      </c>
      <c r="AC7" s="21">
        <f t="shared" si="1"/>
        <v>0.35515176543464794</v>
      </c>
      <c r="AD7" s="21">
        <f t="shared" si="1"/>
        <v>0.3746449936552057</v>
      </c>
      <c r="AE7" s="21">
        <f t="shared" si="1"/>
        <v>0.33258636788048551</v>
      </c>
      <c r="AF7" s="30">
        <f>AF5/AF4</f>
        <v>0.35327623919474244</v>
      </c>
      <c r="AG7" s="21">
        <f t="shared" ref="AG7:AH7" si="2">AG5/AG4</f>
        <v>0.3463042628079781</v>
      </c>
      <c r="AH7" s="21">
        <f t="shared" si="2"/>
        <v>0.34400767018216682</v>
      </c>
      <c r="AI7" s="21">
        <f t="shared" ref="AI7:AJ7" si="3">AI5/AI4</f>
        <v>0.36310861423220975</v>
      </c>
      <c r="AJ7" s="21">
        <f t="shared" si="3"/>
        <v>0.32865268396729469</v>
      </c>
      <c r="AK7" s="30">
        <f>AK5/AK4</f>
        <v>0.3452923221413477</v>
      </c>
      <c r="AL7" s="21">
        <f t="shared" ref="AL7:AM7" si="4">AL5/AL4</f>
        <v>0.33981841763942927</v>
      </c>
      <c r="AM7" s="21">
        <f t="shared" si="4"/>
        <v>0.342969776609724</v>
      </c>
      <c r="AN7" s="21">
        <f t="shared" ref="AN7:AO7" si="5">AN5/AN4</f>
        <v>0.36460436937763901</v>
      </c>
      <c r="AO7" s="21">
        <f t="shared" si="5"/>
        <v>0.33960589383987222</v>
      </c>
      <c r="AP7" s="30">
        <f>AP5/AP4</f>
        <v>0.34672537149146943</v>
      </c>
      <c r="AQ7" s="21">
        <f t="shared" ref="AQ7:AR7" si="6">AQ5/AQ4</f>
        <v>0.35547240411599623</v>
      </c>
      <c r="AR7" s="21">
        <f t="shared" si="6"/>
        <v>0.35075729589951982</v>
      </c>
      <c r="AS7" s="21">
        <f t="shared" ref="AS7" si="7">AS5/AS4</f>
        <v>0.38421347266281025</v>
      </c>
    </row>
    <row r="8" spans="1:47" ht="13.5" customHeight="1" x14ac:dyDescent="0.2">
      <c r="A8" s="12" t="s">
        <v>84</v>
      </c>
      <c r="B8" s="13"/>
      <c r="C8" s="11">
        <v>84</v>
      </c>
      <c r="D8" s="11">
        <v>81</v>
      </c>
      <c r="E8" s="11">
        <v>100.10000000000001</v>
      </c>
      <c r="F8" s="11">
        <v>84.8</v>
      </c>
      <c r="G8" s="26">
        <v>349.90000000000003</v>
      </c>
      <c r="H8" s="11">
        <v>88.6</v>
      </c>
      <c r="I8" s="11">
        <v>91.5</v>
      </c>
      <c r="J8" s="11">
        <v>108.5</v>
      </c>
      <c r="K8" s="11">
        <v>95</v>
      </c>
      <c r="L8" s="26">
        <v>383.6</v>
      </c>
      <c r="M8" s="11">
        <v>97.3</v>
      </c>
      <c r="N8" s="11">
        <v>97.6</v>
      </c>
      <c r="O8" s="11">
        <v>109.8</v>
      </c>
      <c r="P8" s="11">
        <v>98.4</v>
      </c>
      <c r="Q8" s="26">
        <v>403.1</v>
      </c>
      <c r="R8" s="11">
        <v>92.5</v>
      </c>
      <c r="S8" s="11">
        <v>96.800000000000011</v>
      </c>
      <c r="T8" s="11">
        <v>112.5</v>
      </c>
      <c r="U8" s="11">
        <v>100.1</v>
      </c>
      <c r="V8" s="26">
        <f>R8+S8+T8+U8</f>
        <v>401.9</v>
      </c>
      <c r="W8" s="11">
        <v>99</v>
      </c>
      <c r="X8" s="11">
        <v>100.9</v>
      </c>
      <c r="Y8" s="11">
        <v>111.9</v>
      </c>
      <c r="Z8" s="11">
        <v>103.4</v>
      </c>
      <c r="AA8" s="26">
        <f>W8+X8+Y8+Z8</f>
        <v>415.20000000000005</v>
      </c>
      <c r="AB8" s="11">
        <v>102</v>
      </c>
      <c r="AC8" s="11">
        <v>105.3</v>
      </c>
      <c r="AD8" s="11">
        <v>120.6</v>
      </c>
      <c r="AE8" s="11">
        <v>111.2</v>
      </c>
      <c r="AF8" s="26">
        <f>AB8+AC8+AD8+AE8</f>
        <v>439.09999999999997</v>
      </c>
      <c r="AG8" s="11">
        <v>111.4</v>
      </c>
      <c r="AH8" s="11">
        <v>113.46</v>
      </c>
      <c r="AI8" s="11">
        <v>127.9</v>
      </c>
      <c r="AJ8" s="11">
        <v>119.1</v>
      </c>
      <c r="AK8" s="26">
        <f>AG8+AH8+AI8+AJ8</f>
        <v>471.86</v>
      </c>
      <c r="AL8" s="11">
        <v>116.9</v>
      </c>
      <c r="AM8" s="11">
        <v>115.7</v>
      </c>
      <c r="AN8" s="11">
        <v>131.30000000000001</v>
      </c>
      <c r="AO8" s="11">
        <v>123.48</v>
      </c>
      <c r="AP8" s="26">
        <f>AL8+AM8+AN8+AO8</f>
        <v>487.38000000000005</v>
      </c>
      <c r="AQ8" s="11">
        <v>121.9</v>
      </c>
      <c r="AR8" s="11">
        <v>121.3</v>
      </c>
      <c r="AS8" s="11">
        <v>136</v>
      </c>
    </row>
    <row r="9" spans="1:47" ht="13.5" customHeight="1" x14ac:dyDescent="0.2">
      <c r="A9" s="12"/>
      <c r="B9" s="20" t="s">
        <v>85</v>
      </c>
      <c r="C9" s="21">
        <f t="shared" ref="C9" si="8">C8/C4</f>
        <v>0.2153846153846154</v>
      </c>
      <c r="D9" s="21">
        <f t="shared" ref="D9" si="9">D8/D4</f>
        <v>0.20610687022900764</v>
      </c>
      <c r="E9" s="21">
        <f t="shared" ref="E9" si="10">E8/E4</f>
        <v>0.23907332218772392</v>
      </c>
      <c r="F9" s="21">
        <f t="shared" ref="F9:AF9" si="11">F8/F4</f>
        <v>0.19539170506912443</v>
      </c>
      <c r="G9" s="30">
        <f>G8/G4</f>
        <v>0.21391453200464636</v>
      </c>
      <c r="H9" s="21">
        <f t="shared" si="11"/>
        <v>0.21303197884106756</v>
      </c>
      <c r="I9" s="21">
        <f t="shared" si="11"/>
        <v>0.20557178162210737</v>
      </c>
      <c r="J9" s="21">
        <f t="shared" si="11"/>
        <v>0.23903943599911875</v>
      </c>
      <c r="K9" s="21">
        <f t="shared" si="11"/>
        <v>0.20105820105820105</v>
      </c>
      <c r="L9" s="30">
        <f t="shared" si="11"/>
        <v>0.21461340494573122</v>
      </c>
      <c r="M9" s="21">
        <f t="shared" si="11"/>
        <v>0.21641459074733094</v>
      </c>
      <c r="N9" s="21">
        <f t="shared" si="11"/>
        <v>0.21333333333333332</v>
      </c>
      <c r="O9" s="21">
        <f t="shared" si="11"/>
        <v>0.24190350297422342</v>
      </c>
      <c r="P9" s="21">
        <f t="shared" si="11"/>
        <v>0.20909477263068424</v>
      </c>
      <c r="Q9" s="30">
        <f t="shared" si="11"/>
        <v>0.22008080366892338</v>
      </c>
      <c r="R9" s="21">
        <f t="shared" si="11"/>
        <v>0.21037070730043211</v>
      </c>
      <c r="S9" s="21">
        <f t="shared" si="11"/>
        <v>0.21434898139946856</v>
      </c>
      <c r="T9" s="21">
        <f t="shared" si="11"/>
        <v>0.24198752419875244</v>
      </c>
      <c r="U9" s="21">
        <f t="shared" si="11"/>
        <v>0.2054176072234763</v>
      </c>
      <c r="V9" s="30">
        <f t="shared" si="11"/>
        <v>0.21800922158936806</v>
      </c>
      <c r="W9" s="21">
        <f t="shared" si="11"/>
        <v>0.21149327066866053</v>
      </c>
      <c r="X9" s="21">
        <f t="shared" si="11"/>
        <v>0.2189670138888889</v>
      </c>
      <c r="Y9" s="21">
        <f t="shared" si="11"/>
        <v>0.2393582887700535</v>
      </c>
      <c r="Z9" s="21">
        <f t="shared" si="11"/>
        <v>0.20754716981132076</v>
      </c>
      <c r="AA9" s="30">
        <f t="shared" si="11"/>
        <v>0.21914916077272248</v>
      </c>
      <c r="AB9" s="21">
        <f t="shared" si="11"/>
        <v>0.21179401993355482</v>
      </c>
      <c r="AC9" s="21">
        <f t="shared" si="11"/>
        <v>0.21742721453644434</v>
      </c>
      <c r="AD9" s="21">
        <f t="shared" si="11"/>
        <v>0.24291497975708501</v>
      </c>
      <c r="AE9" s="21">
        <f t="shared" si="11"/>
        <v>0.20765639589169002</v>
      </c>
      <c r="AF9" s="30">
        <f t="shared" si="11"/>
        <v>0.2197840700345868</v>
      </c>
      <c r="AG9" s="21">
        <f t="shared" ref="AG9:AH9" si="12">AG8/AG4</f>
        <v>0.21783339851388347</v>
      </c>
      <c r="AH9" s="21">
        <f t="shared" si="12"/>
        <v>0.21756471716203257</v>
      </c>
      <c r="AI9" s="21">
        <f t="shared" ref="AI9:AL9" si="13">AI8/AI4</f>
        <v>0.23951310861423222</v>
      </c>
      <c r="AJ9" s="21">
        <f t="shared" si="13"/>
        <v>0.21169569854248133</v>
      </c>
      <c r="AK9" s="30">
        <f t="shared" si="13"/>
        <v>0.22158253111058934</v>
      </c>
      <c r="AL9" s="21">
        <f t="shared" si="13"/>
        <v>0.21660181582360569</v>
      </c>
      <c r="AM9" s="21">
        <f t="shared" ref="AM9:AN9" si="14">AM8/AM4</f>
        <v>0.21719541956072835</v>
      </c>
      <c r="AN9" s="21">
        <f t="shared" si="14"/>
        <v>0.24105011933174225</v>
      </c>
      <c r="AO9" s="21">
        <f t="shared" ref="AO9:AQ9" si="15">AO8/AO4</f>
        <v>0.21920823717379728</v>
      </c>
      <c r="AP9" s="30">
        <f t="shared" si="15"/>
        <v>0.22352779306549259</v>
      </c>
      <c r="AQ9" s="21">
        <f t="shared" si="15"/>
        <v>0.22806361085126287</v>
      </c>
      <c r="AR9" s="21">
        <f t="shared" ref="AR9:AS9" si="16">AR8/AR4</f>
        <v>0.22404876246767641</v>
      </c>
      <c r="AS9" s="21">
        <f t="shared" si="16"/>
        <v>0.25377869005411458</v>
      </c>
    </row>
    <row r="10" spans="1:47" ht="13.5" customHeight="1" x14ac:dyDescent="0.2">
      <c r="A10" s="12" t="s">
        <v>86</v>
      </c>
      <c r="B10" s="13"/>
      <c r="C10" s="23">
        <v>0.39</v>
      </c>
      <c r="D10" s="23">
        <v>0.38</v>
      </c>
      <c r="E10" s="23">
        <v>0.48</v>
      </c>
      <c r="F10" s="23">
        <v>0.41</v>
      </c>
      <c r="G10" s="31">
        <v>1.66</v>
      </c>
      <c r="H10" s="23">
        <v>0.43</v>
      </c>
      <c r="I10" s="23">
        <v>0.44</v>
      </c>
      <c r="J10" s="23">
        <v>0.53</v>
      </c>
      <c r="K10" s="23">
        <v>0.46</v>
      </c>
      <c r="L10" s="31">
        <v>1.8599999999999999</v>
      </c>
      <c r="M10" s="23">
        <v>0.48</v>
      </c>
      <c r="N10" s="23">
        <v>0.47</v>
      </c>
      <c r="O10" s="23">
        <v>0.53</v>
      </c>
      <c r="P10" s="23">
        <v>0.47</v>
      </c>
      <c r="Q10" s="31">
        <v>1.95</v>
      </c>
      <c r="R10" s="23">
        <v>0.44</v>
      </c>
      <c r="S10" s="23">
        <v>0.47</v>
      </c>
      <c r="T10" s="23">
        <v>0.53</v>
      </c>
      <c r="U10" s="23">
        <v>0.49</v>
      </c>
      <c r="V10" s="31">
        <f>R10+S10+T10+U10</f>
        <v>1.93</v>
      </c>
      <c r="W10" s="23">
        <v>0.49</v>
      </c>
      <c r="X10" s="23">
        <v>0.49</v>
      </c>
      <c r="Y10" s="23">
        <v>0.55000000000000004</v>
      </c>
      <c r="Z10" s="23">
        <v>0.51</v>
      </c>
      <c r="AA10" s="31">
        <f>W10+X10+Y10+Z10+0.01</f>
        <v>2.0499999999999998</v>
      </c>
      <c r="AB10" s="23">
        <v>0.51</v>
      </c>
      <c r="AC10" s="23">
        <v>0.52</v>
      </c>
      <c r="AD10" s="23">
        <v>0.6</v>
      </c>
      <c r="AE10" s="23">
        <v>0.55000000000000004</v>
      </c>
      <c r="AF10" s="31">
        <f>AB10+AC10+AD10+AE10+0.01</f>
        <v>2.1899999999999995</v>
      </c>
      <c r="AG10" s="23">
        <v>0.55000000000000004</v>
      </c>
      <c r="AH10" s="23">
        <v>0.56000000000000005</v>
      </c>
      <c r="AI10" s="23">
        <v>0.63</v>
      </c>
      <c r="AJ10" s="23">
        <v>0.6</v>
      </c>
      <c r="AK10" s="31">
        <f>AG10+AH10+AI10+AJ10+0.01</f>
        <v>2.35</v>
      </c>
      <c r="AL10" s="23">
        <v>0.56999999999999995</v>
      </c>
      <c r="AM10" s="23">
        <v>0.56000000000000005</v>
      </c>
      <c r="AN10" s="23">
        <v>0.63</v>
      </c>
      <c r="AO10" s="23">
        <v>0.61</v>
      </c>
      <c r="AP10" s="31">
        <f>AL10+AM10+AN10+AO10</f>
        <v>2.3699999999999997</v>
      </c>
      <c r="AQ10" s="23">
        <v>0.56999999999999995</v>
      </c>
      <c r="AR10" s="23">
        <v>0.56999999999999995</v>
      </c>
      <c r="AS10" s="23">
        <v>0.63</v>
      </c>
    </row>
    <row r="11" spans="1:47" ht="13.5" customHeight="1" x14ac:dyDescent="0.2">
      <c r="A11" s="12" t="s">
        <v>87</v>
      </c>
      <c r="B11" s="13"/>
      <c r="C11" s="14">
        <v>44</v>
      </c>
      <c r="D11" s="14">
        <v>56</v>
      </c>
      <c r="E11" s="14">
        <v>42</v>
      </c>
      <c r="F11" s="14">
        <f>84-22</f>
        <v>62</v>
      </c>
      <c r="G11" s="26">
        <f>C11+D11+E11+F11</f>
        <v>204</v>
      </c>
      <c r="H11" s="14">
        <v>53.2</v>
      </c>
      <c r="I11" s="14">
        <v>59.9</v>
      </c>
      <c r="J11" s="14">
        <v>56.6</v>
      </c>
      <c r="K11" s="14">
        <v>70.900000000000006</v>
      </c>
      <c r="L11" s="26">
        <f>H11+I11+J11+K11</f>
        <v>240.6</v>
      </c>
      <c r="M11" s="14">
        <v>53.2</v>
      </c>
      <c r="N11" s="14">
        <v>60.9</v>
      </c>
      <c r="O11" s="14">
        <v>48.8</v>
      </c>
      <c r="P11" s="14">
        <v>65.7</v>
      </c>
      <c r="Q11" s="26">
        <v>227.99999999999997</v>
      </c>
      <c r="R11" s="14">
        <v>49.7</v>
      </c>
      <c r="S11" s="14">
        <v>54.6</v>
      </c>
      <c r="T11" s="14">
        <v>51.6</v>
      </c>
      <c r="U11" s="14">
        <v>71.3</v>
      </c>
      <c r="V11" s="26">
        <f>R11+S11+T11+U11</f>
        <v>227.2</v>
      </c>
      <c r="W11" s="14">
        <f>50.8-2.8</f>
        <v>48</v>
      </c>
      <c r="X11" s="14">
        <f>72.4-7</f>
        <v>65.400000000000006</v>
      </c>
      <c r="Y11" s="14">
        <f>60.7-1.7</f>
        <v>59</v>
      </c>
      <c r="Z11" s="14">
        <f>65.3-1.6</f>
        <v>63.699999999999996</v>
      </c>
      <c r="AA11" s="26">
        <f>W11+X11+Y11+Z11</f>
        <v>236.1</v>
      </c>
      <c r="AB11" s="14">
        <f>62.6-9.7-4.5</f>
        <v>48.400000000000006</v>
      </c>
      <c r="AC11" s="14">
        <f>67.2-3</f>
        <v>64.2</v>
      </c>
      <c r="AD11" s="14">
        <f>63.6-3.5</f>
        <v>60.1</v>
      </c>
      <c r="AE11" s="14">
        <f>81.5-6.9</f>
        <v>74.599999999999994</v>
      </c>
      <c r="AF11" s="26">
        <f>AB11+AC11+AD11+AE11</f>
        <v>247.3</v>
      </c>
      <c r="AG11" s="14">
        <v>50.3</v>
      </c>
      <c r="AH11" s="14">
        <v>53.3</v>
      </c>
      <c r="AI11" s="14">
        <v>62.9</v>
      </c>
      <c r="AJ11" s="14">
        <v>88.3</v>
      </c>
      <c r="AK11" s="26">
        <f>AG11+AH11+AI11+AJ11</f>
        <v>254.8</v>
      </c>
      <c r="AL11" s="14">
        <v>56.6</v>
      </c>
      <c r="AM11" s="14">
        <v>63.8</v>
      </c>
      <c r="AN11" s="14">
        <v>72.3</v>
      </c>
      <c r="AO11" s="14">
        <v>90.8</v>
      </c>
      <c r="AP11" s="26">
        <f>AL11+AM11+AN11+AO11</f>
        <v>283.5</v>
      </c>
      <c r="AQ11" s="14">
        <v>58</v>
      </c>
      <c r="AR11" s="14">
        <v>80.599999999999994</v>
      </c>
      <c r="AS11" s="14">
        <v>76.8</v>
      </c>
      <c r="AU11" s="84"/>
    </row>
    <row r="12" spans="1:47" s="22" customFormat="1" ht="13.5" customHeight="1" x14ac:dyDescent="0.2">
      <c r="A12" s="19"/>
      <c r="B12" s="20" t="s">
        <v>88</v>
      </c>
      <c r="C12" s="21">
        <f t="shared" ref="C12:Q12" si="17">C11/C4</f>
        <v>0.11282051282051282</v>
      </c>
      <c r="D12" s="21">
        <f t="shared" si="17"/>
        <v>0.14249363867684478</v>
      </c>
      <c r="E12" s="21">
        <f t="shared" si="17"/>
        <v>0.10031048483401003</v>
      </c>
      <c r="F12" s="21">
        <f t="shared" si="17"/>
        <v>0.14285714285714285</v>
      </c>
      <c r="G12" s="30">
        <f t="shared" si="17"/>
        <v>0.12471724643883353</v>
      </c>
      <c r="H12" s="21">
        <f t="shared" si="17"/>
        <v>0.12791536427025729</v>
      </c>
      <c r="I12" s="21">
        <f t="shared" si="17"/>
        <v>0.13457649966299706</v>
      </c>
      <c r="J12" s="21">
        <f t="shared" si="17"/>
        <v>0.12469706983917163</v>
      </c>
      <c r="K12" s="21">
        <f t="shared" si="17"/>
        <v>0.15005291005291008</v>
      </c>
      <c r="L12" s="30">
        <f t="shared" si="17"/>
        <v>0.1346089291708627</v>
      </c>
      <c r="M12" s="21">
        <f t="shared" si="17"/>
        <v>0.11832740213523131</v>
      </c>
      <c r="N12" s="21">
        <f t="shared" si="17"/>
        <v>0.13311475409836065</v>
      </c>
      <c r="O12" s="21">
        <f t="shared" si="17"/>
        <v>0.10751266798854373</v>
      </c>
      <c r="P12" s="21">
        <v>0.13960900977475563</v>
      </c>
      <c r="Q12" s="30">
        <f t="shared" si="17"/>
        <v>0.12448132780082986</v>
      </c>
      <c r="R12" s="21">
        <v>0.1153058903798044</v>
      </c>
      <c r="S12" s="21">
        <v>0.12201062887511072</v>
      </c>
      <c r="T12" s="21">
        <f t="shared" ref="T12:AE12" si="18">T11/T4</f>
        <v>0.11099161109916111</v>
      </c>
      <c r="U12" s="21">
        <f t="shared" si="18"/>
        <v>0.14631643751282578</v>
      </c>
      <c r="V12" s="30">
        <f t="shared" si="18"/>
        <v>0.12324382967181992</v>
      </c>
      <c r="W12" s="21">
        <f t="shared" si="18"/>
        <v>0.10254219183935057</v>
      </c>
      <c r="X12" s="21">
        <f t="shared" si="18"/>
        <v>0.14192708333333334</v>
      </c>
      <c r="Y12" s="21">
        <f t="shared" si="18"/>
        <v>0.12620320855614972</v>
      </c>
      <c r="Z12" s="21">
        <f t="shared" si="18"/>
        <v>0.12786029706945001</v>
      </c>
      <c r="AA12" s="30">
        <f t="shared" si="18"/>
        <v>0.12461733347408423</v>
      </c>
      <c r="AB12" s="21">
        <f t="shared" si="18"/>
        <v>0.1004983388704319</v>
      </c>
      <c r="AC12" s="21">
        <f t="shared" si="18"/>
        <v>0.13256246128432789</v>
      </c>
      <c r="AD12" s="21">
        <f t="shared" si="18"/>
        <v>0.12105464579934336</v>
      </c>
      <c r="AE12" s="21">
        <f t="shared" si="18"/>
        <v>0.13930905695611576</v>
      </c>
      <c r="AF12" s="30">
        <f>AF11/AF4</f>
        <v>0.12378182764644347</v>
      </c>
      <c r="AG12" s="21">
        <f t="shared" ref="AG12:AH12" si="19">AG11/AG4</f>
        <v>9.835745013687916E-2</v>
      </c>
      <c r="AH12" s="21">
        <f t="shared" si="19"/>
        <v>0.1022051773729626</v>
      </c>
      <c r="AI12" s="21">
        <f t="shared" ref="AI12:AJ12" si="20">AI11/AI4</f>
        <v>0.11779026217228464</v>
      </c>
      <c r="AJ12" s="21">
        <f t="shared" si="20"/>
        <v>0.15694987557767506</v>
      </c>
      <c r="AK12" s="30">
        <f>AK11/AK4</f>
        <v>0.11965250058699226</v>
      </c>
      <c r="AL12" s="21">
        <f t="shared" ref="AL12:AM12" si="21">AL11/AL4</f>
        <v>0.10487307763572354</v>
      </c>
      <c r="AM12" s="21">
        <f t="shared" si="21"/>
        <v>0.11976722357799886</v>
      </c>
      <c r="AN12" s="21">
        <f t="shared" ref="AN12:AO12" si="22">AN11/AN4</f>
        <v>0.13273361483385349</v>
      </c>
      <c r="AO12" s="21">
        <f t="shared" si="22"/>
        <v>0.16119296999822474</v>
      </c>
      <c r="AP12" s="30">
        <f>AP11/AP4</f>
        <v>0.13002201430930105</v>
      </c>
      <c r="AQ12" s="21">
        <f t="shared" ref="AQ12:AR12" si="23">AQ11/AQ4</f>
        <v>0.10851262862488306</v>
      </c>
      <c r="AR12" s="21">
        <f t="shared" si="23"/>
        <v>0.14887329146656816</v>
      </c>
      <c r="AS12" s="21">
        <f t="shared" ref="AS12" si="24">AS11/AS4</f>
        <v>0.14331031908938235</v>
      </c>
      <c r="AU12" s="21"/>
    </row>
    <row r="13" spans="1:47" ht="13.5" customHeight="1" x14ac:dyDescent="0.2">
      <c r="A13" s="12" t="s">
        <v>89</v>
      </c>
      <c r="B13" s="13"/>
      <c r="C13" s="14">
        <v>9</v>
      </c>
      <c r="D13" s="14">
        <v>15</v>
      </c>
      <c r="E13" s="14">
        <v>85</v>
      </c>
      <c r="F13" s="14">
        <f>22-1</f>
        <v>21</v>
      </c>
      <c r="G13" s="26">
        <f>C13+D13+E13+F13</f>
        <v>130</v>
      </c>
      <c r="H13" s="14">
        <v>0</v>
      </c>
      <c r="I13" s="14">
        <v>106</v>
      </c>
      <c r="J13" s="14">
        <v>4</v>
      </c>
      <c r="K13" s="14">
        <v>0</v>
      </c>
      <c r="L13" s="26">
        <f>H13+I13+J13+K13</f>
        <v>110</v>
      </c>
      <c r="M13" s="14">
        <v>0</v>
      </c>
      <c r="N13" s="14">
        <v>6</v>
      </c>
      <c r="O13" s="14">
        <v>2</v>
      </c>
      <c r="P13" s="14">
        <v>32.299999999999997</v>
      </c>
      <c r="Q13" s="26">
        <v>40.299999999999997</v>
      </c>
      <c r="R13" s="14">
        <f>0+7.2</f>
        <v>7.2</v>
      </c>
      <c r="S13" s="14">
        <f>81.1+6.1</f>
        <v>87.199999999999989</v>
      </c>
      <c r="T13" s="14">
        <f>0+4.3</f>
        <v>4.3</v>
      </c>
      <c r="U13" s="14">
        <f>1.1+11.3</f>
        <v>12.4</v>
      </c>
      <c r="V13" s="26">
        <f>R13+S13+T13+U13</f>
        <v>111.1</v>
      </c>
      <c r="W13" s="14">
        <f>0.3+2.8</f>
        <v>3.0999999999999996</v>
      </c>
      <c r="X13" s="14">
        <f>2.2+7+2.5</f>
        <v>11.7</v>
      </c>
      <c r="Y13" s="14">
        <f>0.9+1.7+14.7</f>
        <v>17.3</v>
      </c>
      <c r="Z13" s="14">
        <f>1.5+66.1</f>
        <v>67.599999999999994</v>
      </c>
      <c r="AA13" s="26">
        <f>W13+X13+Y13+Z13</f>
        <v>99.699999999999989</v>
      </c>
      <c r="AB13" s="14">
        <f>9.7+4.5</f>
        <v>14.2</v>
      </c>
      <c r="AC13" s="14">
        <v>3</v>
      </c>
      <c r="AD13" s="14">
        <f>15.3+3.5</f>
        <v>18.8</v>
      </c>
      <c r="AE13" s="14">
        <f>6.9+2.8</f>
        <v>9.6999999999999993</v>
      </c>
      <c r="AF13" s="26">
        <f>AB13+AC13+AD13+AE13</f>
        <v>45.7</v>
      </c>
      <c r="AG13" s="14">
        <f>14.2+8.4</f>
        <v>22.6</v>
      </c>
      <c r="AH13" s="14">
        <v>13.4</v>
      </c>
      <c r="AI13" s="14">
        <f>4+10</f>
        <v>14</v>
      </c>
      <c r="AJ13" s="14">
        <f>2.1+6.9</f>
        <v>9</v>
      </c>
      <c r="AK13" s="26">
        <f>AG13+AH13+AI13+AJ13</f>
        <v>59</v>
      </c>
      <c r="AL13" s="14">
        <v>8.9</v>
      </c>
      <c r="AM13" s="14">
        <f>1.6+4.1</f>
        <v>5.6999999999999993</v>
      </c>
      <c r="AN13" s="14">
        <v>5.2</v>
      </c>
      <c r="AO13" s="14">
        <v>29.5</v>
      </c>
      <c r="AP13" s="26">
        <f>AL13+AM13+AN13+AO13</f>
        <v>49.3</v>
      </c>
      <c r="AQ13" s="14">
        <f>30.5+10.2</f>
        <v>40.700000000000003</v>
      </c>
      <c r="AR13" s="14">
        <f>16.5+3.6</f>
        <v>20.100000000000001</v>
      </c>
      <c r="AS13" s="14">
        <v>20.8</v>
      </c>
    </row>
    <row r="14" spans="1:47" s="2" customFormat="1" ht="13.5" customHeight="1" x14ac:dyDescent="0.2">
      <c r="A14" s="12" t="s">
        <v>90</v>
      </c>
      <c r="B14" s="17"/>
      <c r="C14" s="14">
        <f>C13+C11</f>
        <v>53</v>
      </c>
      <c r="D14" s="14">
        <f>D13+D11</f>
        <v>71</v>
      </c>
      <c r="E14" s="14">
        <f>E13+E11</f>
        <v>127</v>
      </c>
      <c r="F14" s="14">
        <f>F13+F11</f>
        <v>83</v>
      </c>
      <c r="G14" s="26">
        <f>C14+D14+E14+F14</f>
        <v>334</v>
      </c>
      <c r="H14" s="14">
        <f>H13+H11</f>
        <v>53.2</v>
      </c>
      <c r="I14" s="14">
        <f>I13+I11</f>
        <v>165.9</v>
      </c>
      <c r="J14" s="14">
        <f>J13+J11</f>
        <v>60.6</v>
      </c>
      <c r="K14" s="14">
        <f>K13+K11</f>
        <v>70.900000000000006</v>
      </c>
      <c r="L14" s="26">
        <f>H14+I14+J14+K14</f>
        <v>350.6</v>
      </c>
      <c r="M14" s="14">
        <v>52.8</v>
      </c>
      <c r="N14" s="14">
        <f>N13+N11</f>
        <v>66.900000000000006</v>
      </c>
      <c r="O14" s="14">
        <v>50</v>
      </c>
      <c r="P14" s="14">
        <v>98</v>
      </c>
      <c r="Q14" s="26">
        <v>268.10000000000002</v>
      </c>
      <c r="R14" s="14">
        <f t="shared" ref="R14:W14" si="25">R11+R13</f>
        <v>56.900000000000006</v>
      </c>
      <c r="S14" s="14">
        <f t="shared" si="25"/>
        <v>141.79999999999998</v>
      </c>
      <c r="T14" s="14">
        <f t="shared" si="25"/>
        <v>55.9</v>
      </c>
      <c r="U14" s="14">
        <f t="shared" si="25"/>
        <v>83.7</v>
      </c>
      <c r="V14" s="26">
        <f t="shared" si="25"/>
        <v>338.29999999999995</v>
      </c>
      <c r="W14" s="14">
        <f t="shared" si="25"/>
        <v>51.1</v>
      </c>
      <c r="X14" s="14">
        <f t="shared" ref="X14:AE14" si="26">X11+X13</f>
        <v>77.100000000000009</v>
      </c>
      <c r="Y14" s="14">
        <f t="shared" si="26"/>
        <v>76.3</v>
      </c>
      <c r="Z14" s="14">
        <f t="shared" si="26"/>
        <v>131.29999999999998</v>
      </c>
      <c r="AA14" s="26">
        <f t="shared" si="26"/>
        <v>335.79999999999995</v>
      </c>
      <c r="AB14" s="14">
        <f t="shared" si="26"/>
        <v>62.600000000000009</v>
      </c>
      <c r="AC14" s="14">
        <f t="shared" si="26"/>
        <v>67.2</v>
      </c>
      <c r="AD14" s="14">
        <f t="shared" si="26"/>
        <v>78.900000000000006</v>
      </c>
      <c r="AE14" s="14">
        <f t="shared" si="26"/>
        <v>84.3</v>
      </c>
      <c r="AF14" s="26">
        <f>AF11+AF13</f>
        <v>293</v>
      </c>
      <c r="AG14" s="14">
        <f t="shared" ref="AG14:AN14" si="27">AG11+AG13</f>
        <v>72.900000000000006</v>
      </c>
      <c r="AH14" s="14">
        <f t="shared" si="27"/>
        <v>66.7</v>
      </c>
      <c r="AI14" s="14">
        <f t="shared" si="27"/>
        <v>76.900000000000006</v>
      </c>
      <c r="AJ14" s="14">
        <f t="shared" si="27"/>
        <v>97.3</v>
      </c>
      <c r="AK14" s="26">
        <f>AK11+AK13</f>
        <v>313.8</v>
      </c>
      <c r="AL14" s="14">
        <f t="shared" si="27"/>
        <v>65.5</v>
      </c>
      <c r="AM14" s="14">
        <f t="shared" si="27"/>
        <v>69.5</v>
      </c>
      <c r="AN14" s="14">
        <f t="shared" si="27"/>
        <v>77.5</v>
      </c>
      <c r="AO14" s="14">
        <f t="shared" ref="AO14" si="28">AO11+AO13</f>
        <v>120.3</v>
      </c>
      <c r="AP14" s="26">
        <f>AP11+AP13</f>
        <v>332.8</v>
      </c>
      <c r="AQ14" s="14">
        <f t="shared" ref="AQ14:AS14" si="29">AQ11+AQ13</f>
        <v>98.7</v>
      </c>
      <c r="AR14" s="14">
        <f t="shared" si="29"/>
        <v>100.69999999999999</v>
      </c>
      <c r="AS14" s="14">
        <f t="shared" si="29"/>
        <v>97.6</v>
      </c>
    </row>
    <row r="15" spans="1:47" ht="13.5" customHeight="1" x14ac:dyDescent="0.25">
      <c r="A15" s="6" t="s">
        <v>91</v>
      </c>
      <c r="B15" s="7"/>
      <c r="C15" s="7"/>
      <c r="D15" s="7"/>
      <c r="E15" s="7"/>
      <c r="F15" s="7"/>
      <c r="G15" s="64"/>
      <c r="H15" s="8"/>
      <c r="I15" s="8"/>
      <c r="J15" s="8"/>
      <c r="K15" s="8"/>
      <c r="L15" s="25"/>
      <c r="M15" s="8"/>
      <c r="N15" s="8"/>
      <c r="O15" s="8"/>
      <c r="P15" s="8"/>
      <c r="Q15" s="25"/>
      <c r="R15" s="8"/>
      <c r="S15" s="8"/>
      <c r="T15" s="8"/>
      <c r="U15" s="8"/>
      <c r="V15" s="25"/>
      <c r="W15" s="8"/>
      <c r="X15" s="8"/>
      <c r="Y15" s="8"/>
      <c r="Z15" s="8"/>
      <c r="AA15" s="25"/>
      <c r="AB15" s="8"/>
      <c r="AC15" s="8"/>
      <c r="AD15" s="8"/>
      <c r="AE15" s="8"/>
      <c r="AF15" s="25"/>
      <c r="AG15" s="8"/>
      <c r="AH15" s="8"/>
      <c r="AI15" s="8"/>
      <c r="AJ15" s="8"/>
      <c r="AK15" s="25"/>
      <c r="AL15" s="8"/>
      <c r="AM15" s="8"/>
      <c r="AN15" s="8"/>
      <c r="AO15" s="8"/>
      <c r="AP15" s="25"/>
      <c r="AQ15" s="8"/>
      <c r="AR15" s="8"/>
      <c r="AS15" s="8"/>
    </row>
    <row r="16" spans="1:47" ht="13.5" customHeight="1" x14ac:dyDescent="0.2">
      <c r="A16" s="12" t="s">
        <v>80</v>
      </c>
      <c r="B16" s="18"/>
      <c r="C16" s="11">
        <v>243.7</v>
      </c>
      <c r="D16" s="11">
        <v>245.7</v>
      </c>
      <c r="E16" s="11">
        <v>268.10000000000002</v>
      </c>
      <c r="F16" s="11">
        <v>271.8</v>
      </c>
      <c r="G16" s="26">
        <f>C16+D16+E16+F16</f>
        <v>1029.3</v>
      </c>
      <c r="H16" s="11">
        <v>261.2</v>
      </c>
      <c r="I16" s="11">
        <v>277.7</v>
      </c>
      <c r="J16" s="11">
        <v>291.60000000000002</v>
      </c>
      <c r="K16" s="11">
        <v>294.45999999999998</v>
      </c>
      <c r="L16" s="26">
        <f>H16+I16+J16+K16</f>
        <v>1124.96</v>
      </c>
      <c r="M16" s="11">
        <v>279.2</v>
      </c>
      <c r="N16" s="11">
        <v>285.89999999999998</v>
      </c>
      <c r="O16" s="11">
        <v>288.89999999999998</v>
      </c>
      <c r="P16" s="11">
        <v>296.3</v>
      </c>
      <c r="Q16" s="26">
        <v>1150.3</v>
      </c>
      <c r="R16" s="11">
        <v>273.39999999999998</v>
      </c>
      <c r="S16" s="11">
        <v>281.7</v>
      </c>
      <c r="T16" s="11">
        <v>295</v>
      </c>
      <c r="U16" s="11">
        <v>301.89999999999998</v>
      </c>
      <c r="V16" s="26">
        <v>1151.9000000000001</v>
      </c>
      <c r="W16" s="11">
        <v>286.39999999999998</v>
      </c>
      <c r="X16" s="11">
        <v>285.2</v>
      </c>
      <c r="Y16" s="11">
        <v>299.2</v>
      </c>
      <c r="Z16" s="11">
        <v>312.60000000000002</v>
      </c>
      <c r="AA16" s="26">
        <f>W16+X16+Y16+Z16</f>
        <v>1183.4000000000001</v>
      </c>
      <c r="AB16" s="11">
        <v>299.39999999999998</v>
      </c>
      <c r="AC16" s="11">
        <v>301.7</v>
      </c>
      <c r="AD16" s="11">
        <v>314.2</v>
      </c>
      <c r="AE16" s="11">
        <v>327.19999999999993</v>
      </c>
      <c r="AF16" s="26">
        <v>1242.5</v>
      </c>
      <c r="AG16" s="11">
        <v>312.7</v>
      </c>
      <c r="AH16" s="11">
        <v>318.7</v>
      </c>
      <c r="AI16" s="11">
        <v>330.4</v>
      </c>
      <c r="AJ16" s="11">
        <v>339.2</v>
      </c>
      <c r="AK16" s="26">
        <f>AG16+AH16+AI16+AJ16</f>
        <v>1301</v>
      </c>
      <c r="AL16" s="11">
        <v>325.39999999999998</v>
      </c>
      <c r="AM16" s="11">
        <v>326.10000000000002</v>
      </c>
      <c r="AN16" s="11">
        <v>340.1</v>
      </c>
      <c r="AO16" s="11">
        <v>343</v>
      </c>
      <c r="AP16" s="26">
        <f>AL16+AM16+AN16+AO16</f>
        <v>1334.6</v>
      </c>
      <c r="AQ16" s="11">
        <v>323.10000000000002</v>
      </c>
      <c r="AR16" s="11">
        <v>323.2</v>
      </c>
      <c r="AS16" s="11">
        <v>337.7</v>
      </c>
    </row>
    <row r="17" spans="1:45" ht="13.5" customHeight="1" x14ac:dyDescent="0.2">
      <c r="A17" s="12" t="s">
        <v>81</v>
      </c>
      <c r="B17" s="18"/>
      <c r="C17" s="14">
        <v>85.5</v>
      </c>
      <c r="D17" s="14">
        <v>84.4</v>
      </c>
      <c r="E17" s="14">
        <v>97.68</v>
      </c>
      <c r="F17" s="14">
        <v>87.1</v>
      </c>
      <c r="G17" s="26">
        <v>354.68000000000006</v>
      </c>
      <c r="H17" s="14">
        <v>91.6</v>
      </c>
      <c r="I17" s="14">
        <v>99.399999999999991</v>
      </c>
      <c r="J17" s="14">
        <v>103.6</v>
      </c>
      <c r="K17" s="14">
        <v>96.699999999999989</v>
      </c>
      <c r="L17" s="26">
        <v>391.3</v>
      </c>
      <c r="M17" s="14">
        <v>100.3</v>
      </c>
      <c r="N17" s="14">
        <v>101.8</v>
      </c>
      <c r="O17" s="14">
        <v>109.3</v>
      </c>
      <c r="P17" s="14">
        <v>103.7</v>
      </c>
      <c r="Q17" s="26">
        <v>415.09999999999997</v>
      </c>
      <c r="R17" s="14">
        <v>104.6</v>
      </c>
      <c r="S17" s="14">
        <v>105.6</v>
      </c>
      <c r="T17" s="14">
        <v>116.5</v>
      </c>
      <c r="U17" s="14">
        <v>108.7</v>
      </c>
      <c r="V17" s="26">
        <f>R17+S17+T17+U17</f>
        <v>435.4</v>
      </c>
      <c r="W17" s="14">
        <v>108.9</v>
      </c>
      <c r="X17" s="14">
        <v>112.3</v>
      </c>
      <c r="Y17" s="14">
        <v>122.7</v>
      </c>
      <c r="Z17" s="14">
        <v>116.9</v>
      </c>
      <c r="AA17" s="26">
        <f>W17+X17+Y17+Z17</f>
        <v>460.79999999999995</v>
      </c>
      <c r="AB17" s="14">
        <v>117.9</v>
      </c>
      <c r="AC17" s="14">
        <f>116+1.9</f>
        <v>117.9</v>
      </c>
      <c r="AD17" s="14">
        <v>124.8</v>
      </c>
      <c r="AE17" s="11">
        <v>118.30000000000001</v>
      </c>
      <c r="AF17" s="26">
        <v>478.90000000000003</v>
      </c>
      <c r="AG17" s="14">
        <v>121.3</v>
      </c>
      <c r="AH17" s="14">
        <v>122.4</v>
      </c>
      <c r="AI17" s="14">
        <v>130.5</v>
      </c>
      <c r="AJ17" s="14">
        <v>123.2</v>
      </c>
      <c r="AK17" s="26">
        <f>AG17+AH17+AI17+AJ17</f>
        <v>497.4</v>
      </c>
      <c r="AL17" s="14">
        <v>122.7</v>
      </c>
      <c r="AM17" s="14">
        <v>127.8</v>
      </c>
      <c r="AN17" s="14">
        <v>138.69999999999999</v>
      </c>
      <c r="AO17" s="14">
        <v>131.6</v>
      </c>
      <c r="AP17" s="26">
        <f>AL17+AM17+AN17+AO17</f>
        <v>520.79999999999995</v>
      </c>
      <c r="AQ17" s="14">
        <v>131.6</v>
      </c>
      <c r="AR17" s="14">
        <v>134.1</v>
      </c>
      <c r="AS17" s="14">
        <v>144.19999999999999</v>
      </c>
    </row>
    <row r="18" spans="1:45" ht="13.5" customHeight="1" x14ac:dyDescent="0.2">
      <c r="A18" s="12" t="s">
        <v>82</v>
      </c>
      <c r="B18" s="18"/>
      <c r="C18" s="14"/>
      <c r="D18" s="14"/>
      <c r="E18" s="58">
        <v>-0.68</v>
      </c>
      <c r="F18" s="14"/>
      <c r="G18" s="33">
        <f>E18</f>
        <v>-0.68</v>
      </c>
      <c r="H18" s="14"/>
      <c r="I18" s="58">
        <v>-2.2999999999999998</v>
      </c>
      <c r="J18" s="14"/>
      <c r="K18" s="58">
        <v>-0.6</v>
      </c>
      <c r="L18" s="33">
        <f>I18+K18</f>
        <v>-2.9</v>
      </c>
      <c r="M18" s="14"/>
      <c r="N18" s="58">
        <v>1</v>
      </c>
      <c r="O18" s="14"/>
      <c r="P18" s="14"/>
      <c r="Q18" s="33">
        <f>N18</f>
        <v>1</v>
      </c>
      <c r="R18" s="58">
        <v>-0.5</v>
      </c>
      <c r="S18" s="58">
        <v>-1.8</v>
      </c>
      <c r="T18" s="14"/>
      <c r="U18" s="14"/>
      <c r="V18" s="33">
        <f>R18+S18+T18+U18</f>
        <v>-2.2999999999999998</v>
      </c>
      <c r="W18" s="58"/>
      <c r="X18" s="58"/>
      <c r="Y18" s="58"/>
      <c r="Z18" s="14"/>
      <c r="AA18" s="33">
        <f>W18+X18+Y18+Z18</f>
        <v>0</v>
      </c>
      <c r="AB18" s="58"/>
      <c r="AC18" s="58">
        <v>-1.9</v>
      </c>
      <c r="AD18" s="58"/>
      <c r="AE18" s="58">
        <v>-0.9</v>
      </c>
      <c r="AF18" s="33">
        <f>AB18+AC18+AD18+AE18</f>
        <v>-2.8</v>
      </c>
      <c r="AG18" s="58"/>
      <c r="AH18" s="58">
        <v>-1.6</v>
      </c>
      <c r="AI18" s="58"/>
      <c r="AJ18" s="58"/>
      <c r="AK18" s="33">
        <f>AG18+AH18+AI18+AJ18</f>
        <v>-1.6</v>
      </c>
      <c r="AL18" s="58"/>
      <c r="AM18" s="58"/>
      <c r="AN18" s="58"/>
      <c r="AO18" s="58"/>
      <c r="AP18" s="33">
        <f>AL18+AM18+AN18+AO18</f>
        <v>0</v>
      </c>
      <c r="AQ18" s="58">
        <v>-4.9000000000000004</v>
      </c>
      <c r="AR18" s="58"/>
      <c r="AS18" s="58"/>
    </row>
    <row r="19" spans="1:45" s="22" customFormat="1" ht="13.5" customHeight="1" x14ac:dyDescent="0.2">
      <c r="A19" s="19"/>
      <c r="B19" s="20" t="s">
        <v>83</v>
      </c>
      <c r="C19" s="21">
        <f>C17/C16</f>
        <v>0.35084119819450144</v>
      </c>
      <c r="D19" s="21">
        <f t="shared" ref="D19:T19" si="30">D17/D16</f>
        <v>0.34350834350834353</v>
      </c>
      <c r="E19" s="21">
        <f t="shared" si="30"/>
        <v>0.36434166355837372</v>
      </c>
      <c r="F19" s="21">
        <f t="shared" si="30"/>
        <v>0.32045621780721117</v>
      </c>
      <c r="G19" s="30">
        <f t="shared" si="30"/>
        <v>0.34458369765860303</v>
      </c>
      <c r="H19" s="21">
        <f t="shared" si="30"/>
        <v>0.35068912710566613</v>
      </c>
      <c r="I19" s="21">
        <f t="shared" si="30"/>
        <v>0.35794022326251351</v>
      </c>
      <c r="J19" s="21">
        <f t="shared" si="30"/>
        <v>0.35528120713305894</v>
      </c>
      <c r="K19" s="21">
        <f t="shared" si="30"/>
        <v>0.32839774502479113</v>
      </c>
      <c r="L19" s="30">
        <f t="shared" si="30"/>
        <v>0.34783458967429953</v>
      </c>
      <c r="M19" s="21">
        <f t="shared" si="30"/>
        <v>0.35924068767908313</v>
      </c>
      <c r="N19" s="21">
        <f t="shared" si="30"/>
        <v>0.35606855543896471</v>
      </c>
      <c r="O19" s="21">
        <f t="shared" si="30"/>
        <v>0.37833160263066806</v>
      </c>
      <c r="P19" s="21">
        <f t="shared" si="30"/>
        <v>0.34998312521093489</v>
      </c>
      <c r="Q19" s="30">
        <f t="shared" si="30"/>
        <v>0.3608623837259845</v>
      </c>
      <c r="R19" s="21">
        <f t="shared" si="30"/>
        <v>0.38258961228968547</v>
      </c>
      <c r="S19" s="21">
        <f t="shared" si="30"/>
        <v>0.37486687965921195</v>
      </c>
      <c r="T19" s="21">
        <f t="shared" si="30"/>
        <v>0.39491525423728813</v>
      </c>
      <c r="U19" s="21">
        <f t="shared" ref="U19:AE19" si="31">U17/U16</f>
        <v>0.36005299768135146</v>
      </c>
      <c r="V19" s="30">
        <f t="shared" si="31"/>
        <v>0.37798420001736255</v>
      </c>
      <c r="W19" s="21">
        <f t="shared" si="31"/>
        <v>0.38023743016759781</v>
      </c>
      <c r="X19" s="21">
        <f t="shared" si="31"/>
        <v>0.39375876577840113</v>
      </c>
      <c r="Y19" s="21">
        <f t="shared" si="31"/>
        <v>0.41009358288770054</v>
      </c>
      <c r="Z19" s="21">
        <f t="shared" si="31"/>
        <v>0.37396033269353807</v>
      </c>
      <c r="AA19" s="30">
        <f t="shared" si="31"/>
        <v>0.38938651343586272</v>
      </c>
      <c r="AB19" s="21">
        <f t="shared" si="31"/>
        <v>0.39378757515030066</v>
      </c>
      <c r="AC19" s="21">
        <f t="shared" si="31"/>
        <v>0.39078554855817038</v>
      </c>
      <c r="AD19" s="21">
        <f t="shared" si="31"/>
        <v>0.39719923615531511</v>
      </c>
      <c r="AE19" s="21">
        <f t="shared" si="31"/>
        <v>0.36155256723716395</v>
      </c>
      <c r="AF19" s="30">
        <f>AF17/AF16</f>
        <v>0.38543259557344067</v>
      </c>
      <c r="AG19" s="21">
        <f t="shared" ref="AG19:AH19" si="32">AG17/AG16</f>
        <v>0.3879117364886473</v>
      </c>
      <c r="AH19" s="21">
        <f t="shared" si="32"/>
        <v>0.38406024474427364</v>
      </c>
      <c r="AI19" s="21">
        <f t="shared" ref="AI19:AJ19" si="33">AI17/AI16</f>
        <v>0.39497578692493951</v>
      </c>
      <c r="AJ19" s="21">
        <f t="shared" si="33"/>
        <v>0.36320754716981135</v>
      </c>
      <c r="AK19" s="30">
        <f>AK17/AK16</f>
        <v>0.38232129131437353</v>
      </c>
      <c r="AL19" s="21">
        <f t="shared" ref="AL19:AM19" si="34">AL17/AL16</f>
        <v>0.3770743700061463</v>
      </c>
      <c r="AM19" s="21">
        <f t="shared" si="34"/>
        <v>0.39190432382704687</v>
      </c>
      <c r="AN19" s="21">
        <f t="shared" ref="AN19:AO19" si="35">AN17/AN16</f>
        <v>0.40782122905027929</v>
      </c>
      <c r="AO19" s="21">
        <f t="shared" si="35"/>
        <v>0.3836734693877551</v>
      </c>
      <c r="AP19" s="30">
        <f>AP17/AP16</f>
        <v>0.39022928218192715</v>
      </c>
      <c r="AQ19" s="21">
        <f t="shared" ref="AQ19:AR19" si="36">AQ17/AQ16</f>
        <v>0.4073042401733209</v>
      </c>
      <c r="AR19" s="21">
        <f t="shared" si="36"/>
        <v>0.41491336633663367</v>
      </c>
      <c r="AS19" s="21">
        <f t="shared" ref="AS19" si="37">AS17/AS16</f>
        <v>0.42700621853716314</v>
      </c>
    </row>
    <row r="20" spans="1:45" ht="13.5" customHeight="1" x14ac:dyDescent="0.2">
      <c r="A20" s="12" t="s">
        <v>84</v>
      </c>
      <c r="B20" s="18"/>
      <c r="C20" s="14">
        <v>52.6</v>
      </c>
      <c r="D20" s="14">
        <v>51.5</v>
      </c>
      <c r="E20" s="14">
        <v>63.48</v>
      </c>
      <c r="F20" s="14">
        <v>52.6</v>
      </c>
      <c r="G20" s="26">
        <v>220.17999999999998</v>
      </c>
      <c r="H20" s="14">
        <v>58.1</v>
      </c>
      <c r="I20" s="14">
        <v>63.5</v>
      </c>
      <c r="J20" s="14">
        <v>67.7</v>
      </c>
      <c r="K20" s="14">
        <v>60.6</v>
      </c>
      <c r="L20" s="26">
        <v>249.9</v>
      </c>
      <c r="M20" s="14">
        <v>63.7</v>
      </c>
      <c r="N20" s="14">
        <v>65</v>
      </c>
      <c r="O20" s="14">
        <v>72.2</v>
      </c>
      <c r="P20" s="14">
        <v>66.5</v>
      </c>
      <c r="Q20" s="26">
        <v>267.39999999999998</v>
      </c>
      <c r="R20" s="14">
        <v>63.7</v>
      </c>
      <c r="S20" s="14">
        <v>64.5</v>
      </c>
      <c r="T20" s="14">
        <v>75.7</v>
      </c>
      <c r="U20" s="14">
        <v>66.8</v>
      </c>
      <c r="V20" s="26">
        <v>270.5</v>
      </c>
      <c r="W20" s="14">
        <v>67.599999999999994</v>
      </c>
      <c r="X20" s="14">
        <v>70.8</v>
      </c>
      <c r="Y20" s="14">
        <v>80.599999999999994</v>
      </c>
      <c r="Z20" s="14">
        <v>71.7</v>
      </c>
      <c r="AA20" s="26">
        <f>W20+X20+Y20+Z20</f>
        <v>290.7</v>
      </c>
      <c r="AB20" s="14">
        <v>74.099999999999994</v>
      </c>
      <c r="AC20" s="14">
        <v>74.2</v>
      </c>
      <c r="AD20" s="14">
        <v>81.599999999999994</v>
      </c>
      <c r="AE20" s="11">
        <v>75.000000000000028</v>
      </c>
      <c r="AF20" s="26">
        <v>304.90000000000003</v>
      </c>
      <c r="AG20" s="14">
        <v>77.599999999999994</v>
      </c>
      <c r="AH20" s="14">
        <v>79</v>
      </c>
      <c r="AI20" s="14">
        <v>87</v>
      </c>
      <c r="AJ20" s="14">
        <v>79.8</v>
      </c>
      <c r="AK20" s="26">
        <f>AG20+AH20+AI20+AJ20</f>
        <v>323.39999999999998</v>
      </c>
      <c r="AL20" s="14">
        <v>79.099999999999994</v>
      </c>
      <c r="AM20" s="14">
        <v>83.8</v>
      </c>
      <c r="AN20" s="14">
        <v>94.5</v>
      </c>
      <c r="AO20" s="14">
        <v>87</v>
      </c>
      <c r="AP20" s="26">
        <f>AL20+AM20+AN20+AO20</f>
        <v>344.4</v>
      </c>
      <c r="AQ20" s="14">
        <v>86.3</v>
      </c>
      <c r="AR20" s="14">
        <v>88.7</v>
      </c>
      <c r="AS20" s="14">
        <v>98.3</v>
      </c>
    </row>
    <row r="21" spans="1:45" ht="13.5" customHeight="1" x14ac:dyDescent="0.2">
      <c r="A21" s="12" t="s">
        <v>92</v>
      </c>
      <c r="B21" s="18"/>
      <c r="C21" s="14">
        <v>27.3</v>
      </c>
      <c r="D21" s="14">
        <v>34.799999999999997</v>
      </c>
      <c r="E21" s="14">
        <v>26.6</v>
      </c>
      <c r="F21" s="14">
        <v>54.4</v>
      </c>
      <c r="G21" s="26">
        <f>C21+D21+E21+F21+1</f>
        <v>144.1</v>
      </c>
      <c r="H21" s="14">
        <v>34.799999999999997</v>
      </c>
      <c r="I21" s="14">
        <f>43.1-4.2</f>
        <v>38.9</v>
      </c>
      <c r="J21" s="14">
        <v>38.799999999999997</v>
      </c>
      <c r="K21" s="14">
        <v>47.5</v>
      </c>
      <c r="L21" s="26">
        <f>H21+I21+J21+K21</f>
        <v>160</v>
      </c>
      <c r="M21" s="14">
        <v>35.299999999999997</v>
      </c>
      <c r="N21" s="14">
        <v>40.799999999999997</v>
      </c>
      <c r="O21" s="14">
        <v>33.14</v>
      </c>
      <c r="P21" s="14">
        <v>56.9</v>
      </c>
      <c r="Q21" s="26">
        <v>166.14</v>
      </c>
      <c r="R21" s="14">
        <v>37.5</v>
      </c>
      <c r="S21" s="14">
        <v>41</v>
      </c>
      <c r="T21" s="14">
        <v>38.200000000000003</v>
      </c>
      <c r="U21" s="14">
        <v>54</v>
      </c>
      <c r="V21" s="26">
        <f>R21+S21+T21+U21</f>
        <v>170.7</v>
      </c>
      <c r="W21" s="14">
        <v>32.299999999999997</v>
      </c>
      <c r="X21" s="14">
        <v>48.9</v>
      </c>
      <c r="Y21" s="14">
        <v>46.3</v>
      </c>
      <c r="Z21" s="14">
        <v>42.6</v>
      </c>
      <c r="AA21" s="26">
        <f>W21+X21+Y21+Z21</f>
        <v>170.1</v>
      </c>
      <c r="AB21" s="14">
        <v>32.4</v>
      </c>
      <c r="AC21" s="14">
        <v>42</v>
      </c>
      <c r="AD21" s="14">
        <v>40.200000000000003</v>
      </c>
      <c r="AE21" s="14">
        <v>54.2</v>
      </c>
      <c r="AF21" s="26">
        <f>AB21+AC21+AD21+AE21</f>
        <v>168.8</v>
      </c>
      <c r="AG21" s="14">
        <v>38.4</v>
      </c>
      <c r="AH21" s="14">
        <v>44.5</v>
      </c>
      <c r="AI21" s="14">
        <v>45.2</v>
      </c>
      <c r="AJ21" s="14">
        <v>62.4</v>
      </c>
      <c r="AK21" s="26">
        <f>AG21+AH21+AI21+AJ21</f>
        <v>190.50000000000003</v>
      </c>
      <c r="AL21" s="14">
        <v>43.5</v>
      </c>
      <c r="AM21" s="14">
        <v>45</v>
      </c>
      <c r="AN21" s="14">
        <v>51.4</v>
      </c>
      <c r="AO21" s="14">
        <v>73.099999999999994</v>
      </c>
      <c r="AP21" s="26">
        <f>AL21+AM21+AN21+AO21</f>
        <v>213</v>
      </c>
      <c r="AQ21" s="14">
        <v>43.3</v>
      </c>
      <c r="AR21" s="14">
        <v>57.6</v>
      </c>
      <c r="AS21" s="14">
        <v>67.099999999999994</v>
      </c>
    </row>
    <row r="22" spans="1:45" ht="13.5" customHeight="1" x14ac:dyDescent="0.25">
      <c r="A22" s="6" t="s">
        <v>93</v>
      </c>
      <c r="B22" s="8"/>
      <c r="C22" s="8"/>
      <c r="D22" s="8"/>
      <c r="E22" s="8"/>
      <c r="F22" s="8"/>
      <c r="G22" s="25"/>
      <c r="H22" s="8"/>
      <c r="I22" s="8"/>
      <c r="J22" s="8"/>
      <c r="K22" s="8"/>
      <c r="L22" s="25"/>
      <c r="M22" s="8"/>
      <c r="N22" s="8"/>
      <c r="O22" s="8"/>
      <c r="P22" s="8"/>
      <c r="Q22" s="25"/>
      <c r="R22" s="8"/>
      <c r="S22" s="8"/>
      <c r="T22" s="8"/>
      <c r="U22" s="8"/>
      <c r="V22" s="25"/>
      <c r="W22" s="8"/>
      <c r="X22" s="8"/>
      <c r="Y22" s="8"/>
      <c r="Z22" s="8"/>
      <c r="AA22" s="25"/>
      <c r="AB22" s="8"/>
      <c r="AC22" s="8"/>
      <c r="AD22" s="8"/>
      <c r="AE22" s="8"/>
      <c r="AF22" s="25"/>
      <c r="AG22" s="8"/>
      <c r="AH22" s="8"/>
      <c r="AI22" s="8"/>
      <c r="AJ22" s="8"/>
      <c r="AK22" s="25"/>
      <c r="AL22" s="8"/>
      <c r="AM22" s="8"/>
      <c r="AN22" s="8"/>
      <c r="AO22" s="8"/>
      <c r="AP22" s="25"/>
      <c r="AQ22" s="8"/>
      <c r="AR22" s="8"/>
      <c r="AS22" s="8"/>
    </row>
    <row r="23" spans="1:45" ht="13.5" customHeight="1" x14ac:dyDescent="0.2">
      <c r="A23" s="12" t="s">
        <v>80</v>
      </c>
      <c r="C23" s="11">
        <v>146.30000000000001</v>
      </c>
      <c r="D23" s="11">
        <v>147.30000000000001</v>
      </c>
      <c r="E23" s="11">
        <v>150.6</v>
      </c>
      <c r="F23" s="11">
        <v>162.19999999999999</v>
      </c>
      <c r="G23" s="26">
        <f>C23+D23+E23+F23-0.1</f>
        <v>606.30000000000007</v>
      </c>
      <c r="H23" s="11">
        <v>154.69999999999999</v>
      </c>
      <c r="I23" s="11">
        <v>167.5</v>
      </c>
      <c r="J23" s="11">
        <v>162.30000000000001</v>
      </c>
      <c r="K23" s="11">
        <v>178.1</v>
      </c>
      <c r="L23" s="26">
        <f>H23+I23+J23+K23</f>
        <v>662.6</v>
      </c>
      <c r="M23" s="11">
        <v>170.4</v>
      </c>
      <c r="N23" s="11">
        <v>171.6</v>
      </c>
      <c r="O23" s="11">
        <v>165</v>
      </c>
      <c r="P23" s="11">
        <v>174.3</v>
      </c>
      <c r="Q23" s="26">
        <v>681.3</v>
      </c>
      <c r="R23" s="11">
        <v>166.4</v>
      </c>
      <c r="S23" s="11">
        <v>169.9</v>
      </c>
      <c r="T23" s="11">
        <v>169.9</v>
      </c>
      <c r="U23" s="11">
        <v>185.4</v>
      </c>
      <c r="V23" s="26">
        <f>R23+S23+T23+U23</f>
        <v>691.6</v>
      </c>
      <c r="W23" s="11">
        <v>181.7</v>
      </c>
      <c r="X23" s="11">
        <v>175.6</v>
      </c>
      <c r="Y23" s="11">
        <v>168.3</v>
      </c>
      <c r="Z23" s="11">
        <v>185.6</v>
      </c>
      <c r="AA23" s="26">
        <f>W23+X23+Y23+Z23</f>
        <v>711.19999999999993</v>
      </c>
      <c r="AB23" s="11">
        <v>182.2</v>
      </c>
      <c r="AC23" s="11">
        <v>182.6</v>
      </c>
      <c r="AD23" s="11">
        <v>182.2</v>
      </c>
      <c r="AE23" s="11">
        <v>208.40000000000003</v>
      </c>
      <c r="AF23" s="26">
        <v>755.4</v>
      </c>
      <c r="AG23" s="11">
        <v>198.7</v>
      </c>
      <c r="AH23" s="11">
        <v>202.9</v>
      </c>
      <c r="AI23" s="11">
        <v>203.6</v>
      </c>
      <c r="AJ23" s="11">
        <v>223.4</v>
      </c>
      <c r="AK23" s="26">
        <f>AG23+AH23+AI23+AJ23</f>
        <v>828.6</v>
      </c>
      <c r="AL23" s="11">
        <v>214.2</v>
      </c>
      <c r="AM23" s="11">
        <v>206.6</v>
      </c>
      <c r="AN23" s="11">
        <v>204.6</v>
      </c>
      <c r="AO23" s="11">
        <v>220.3</v>
      </c>
      <c r="AP23" s="26">
        <f>AL23+AM23+AN23+AO23</f>
        <v>845.7</v>
      </c>
      <c r="AQ23" s="11">
        <v>211.4</v>
      </c>
      <c r="AR23" s="11">
        <v>218.2</v>
      </c>
      <c r="AS23" s="11">
        <v>198.2</v>
      </c>
    </row>
    <row r="24" spans="1:45" ht="13.5" customHeight="1" x14ac:dyDescent="0.2">
      <c r="A24" s="12" t="s">
        <v>81</v>
      </c>
      <c r="B24" s="18"/>
      <c r="C24" s="14">
        <v>51.2</v>
      </c>
      <c r="D24" s="14">
        <v>49.2</v>
      </c>
      <c r="E24" s="14">
        <v>57.5</v>
      </c>
      <c r="F24" s="14">
        <v>51.7</v>
      </c>
      <c r="G24" s="26">
        <v>209.60000000000002</v>
      </c>
      <c r="H24" s="14">
        <v>52.1</v>
      </c>
      <c r="I24" s="14">
        <v>51.199999999999996</v>
      </c>
      <c r="J24" s="14">
        <v>61.7</v>
      </c>
      <c r="K24" s="14">
        <v>56.8</v>
      </c>
      <c r="L24" s="26">
        <v>221.8</v>
      </c>
      <c r="M24" s="14">
        <v>55.300000000000004</v>
      </c>
      <c r="N24" s="14">
        <v>54.9</v>
      </c>
      <c r="O24" s="14">
        <v>59.5</v>
      </c>
      <c r="P24" s="14">
        <v>54.4</v>
      </c>
      <c r="Q24" s="26">
        <v>224.1</v>
      </c>
      <c r="R24" s="14">
        <v>52.9</v>
      </c>
      <c r="S24" s="14">
        <v>58</v>
      </c>
      <c r="T24" s="14">
        <v>62</v>
      </c>
      <c r="U24" s="14">
        <v>59.4</v>
      </c>
      <c r="V24" s="26">
        <f>R24+S24+T24+U24</f>
        <v>232.3</v>
      </c>
      <c r="W24" s="14">
        <v>56.8</v>
      </c>
      <c r="X24" s="14">
        <v>56</v>
      </c>
      <c r="Y24" s="14">
        <v>57.2</v>
      </c>
      <c r="Z24" s="14">
        <v>54.4</v>
      </c>
      <c r="AA24" s="26">
        <f>W24+X24+Y24+Z24</f>
        <v>224.4</v>
      </c>
      <c r="AB24" s="14">
        <v>51.8</v>
      </c>
      <c r="AC24" s="14">
        <f>50.2+3.9</f>
        <v>54.1</v>
      </c>
      <c r="AD24" s="14">
        <v>61.3</v>
      </c>
      <c r="AE24" s="11">
        <v>59.699999999999974</v>
      </c>
      <c r="AF24" s="26">
        <v>226.89999999999998</v>
      </c>
      <c r="AG24" s="14">
        <v>55.9</v>
      </c>
      <c r="AH24" s="14">
        <v>57</v>
      </c>
      <c r="AI24" s="14">
        <v>63.3</v>
      </c>
      <c r="AJ24" s="14">
        <v>61.8</v>
      </c>
      <c r="AK24" s="26">
        <f>AG24+AH24+AI24+AJ24</f>
        <v>238</v>
      </c>
      <c r="AL24" s="14">
        <v>60.7</v>
      </c>
      <c r="AM24" s="14">
        <v>54.8</v>
      </c>
      <c r="AN24" s="14">
        <v>59.9</v>
      </c>
      <c r="AO24" s="14">
        <v>59.7</v>
      </c>
      <c r="AP24" s="26">
        <f>AL24+AM24+AN24+AO24</f>
        <v>235.10000000000002</v>
      </c>
      <c r="AQ24" s="14">
        <v>58.5</v>
      </c>
      <c r="AR24" s="14">
        <v>55.9</v>
      </c>
      <c r="AS24" s="14">
        <v>61.6</v>
      </c>
    </row>
    <row r="25" spans="1:45" ht="13.5" customHeight="1" x14ac:dyDescent="0.2">
      <c r="A25" s="12" t="s">
        <v>82</v>
      </c>
      <c r="B25" s="18"/>
      <c r="C25" s="14"/>
      <c r="D25" s="14"/>
      <c r="E25" s="58">
        <v>-0.5</v>
      </c>
      <c r="F25" s="14"/>
      <c r="G25" s="33">
        <f>E25</f>
        <v>-0.5</v>
      </c>
      <c r="H25" s="14"/>
      <c r="I25" s="58">
        <v>-0.8</v>
      </c>
      <c r="J25" s="14"/>
      <c r="K25" s="58">
        <v>-1.8</v>
      </c>
      <c r="L25" s="33">
        <f>K25+I25</f>
        <v>-2.6</v>
      </c>
      <c r="M25" s="58">
        <v>-2.2000000000000002</v>
      </c>
      <c r="N25" s="58">
        <v>2</v>
      </c>
      <c r="O25" s="14"/>
      <c r="P25" s="14"/>
      <c r="Q25" s="33">
        <f>N25+M25</f>
        <v>-0.20000000000000018</v>
      </c>
      <c r="R25" s="58">
        <v>-2</v>
      </c>
      <c r="S25" s="58">
        <v>-2.6</v>
      </c>
      <c r="T25" s="14"/>
      <c r="U25" s="14"/>
      <c r="V25" s="33">
        <f>R25+S25+T25+U25</f>
        <v>-4.5999999999999996</v>
      </c>
      <c r="W25" s="58"/>
      <c r="X25" s="58"/>
      <c r="Y25" s="58"/>
      <c r="Z25" s="14"/>
      <c r="AA25" s="33">
        <f>W25+X25+Y25+Z25</f>
        <v>0</v>
      </c>
      <c r="AB25" s="58"/>
      <c r="AC25" s="58">
        <v>-3.9</v>
      </c>
      <c r="AD25" s="58"/>
      <c r="AE25" s="58">
        <v>-1.8</v>
      </c>
      <c r="AF25" s="33">
        <f>AB25+AC25+AD25+AE25</f>
        <v>-5.7</v>
      </c>
      <c r="AG25" s="58"/>
      <c r="AH25" s="58">
        <v>-0.4</v>
      </c>
      <c r="AI25" s="58"/>
      <c r="AJ25" s="58"/>
      <c r="AK25" s="33">
        <f>AG25+AH25+AI25+AJ25</f>
        <v>-0.4</v>
      </c>
      <c r="AL25" s="58"/>
      <c r="AM25" s="58"/>
      <c r="AN25" s="58"/>
      <c r="AO25" s="58"/>
      <c r="AP25" s="33">
        <f>AL25+AM25+AN25+AO25</f>
        <v>0</v>
      </c>
      <c r="AQ25" s="58">
        <v>-5.4</v>
      </c>
      <c r="AR25" s="58"/>
      <c r="AS25" s="58"/>
    </row>
    <row r="26" spans="1:45" s="22" customFormat="1" ht="13.5" customHeight="1" x14ac:dyDescent="0.2">
      <c r="A26" s="19"/>
      <c r="B26" s="20" t="s">
        <v>83</v>
      </c>
      <c r="C26" s="21">
        <f>C24/C23</f>
        <v>0.34996582365003415</v>
      </c>
      <c r="D26" s="21">
        <f t="shared" ref="D26:T26" si="38">D24/D23</f>
        <v>0.33401221995926678</v>
      </c>
      <c r="E26" s="21">
        <f t="shared" si="38"/>
        <v>0.38180610889774236</v>
      </c>
      <c r="F26" s="21">
        <f t="shared" si="38"/>
        <v>0.31874229346485822</v>
      </c>
      <c r="G26" s="30">
        <f t="shared" si="38"/>
        <v>0.34570344713838036</v>
      </c>
      <c r="H26" s="21">
        <f t="shared" si="38"/>
        <v>0.33678086619263092</v>
      </c>
      <c r="I26" s="21">
        <f t="shared" si="38"/>
        <v>0.30567164179104472</v>
      </c>
      <c r="J26" s="21">
        <f t="shared" si="38"/>
        <v>0.38016019716574245</v>
      </c>
      <c r="K26" s="21">
        <f t="shared" si="38"/>
        <v>0.3189219539584503</v>
      </c>
      <c r="L26" s="30">
        <f t="shared" si="38"/>
        <v>0.33474192574705708</v>
      </c>
      <c r="M26" s="21">
        <f t="shared" si="38"/>
        <v>0.32453051643192488</v>
      </c>
      <c r="N26" s="21">
        <f t="shared" si="38"/>
        <v>0.31993006993006995</v>
      </c>
      <c r="O26" s="21">
        <f t="shared" si="38"/>
        <v>0.3606060606060606</v>
      </c>
      <c r="P26" s="21">
        <f t="shared" si="38"/>
        <v>0.31210556511761328</v>
      </c>
      <c r="Q26" s="30">
        <f t="shared" si="38"/>
        <v>0.32892998678996038</v>
      </c>
      <c r="R26" s="21">
        <f t="shared" si="38"/>
        <v>0.3179086538461538</v>
      </c>
      <c r="S26" s="21">
        <f t="shared" si="38"/>
        <v>0.34137728075338436</v>
      </c>
      <c r="T26" s="21">
        <f t="shared" si="38"/>
        <v>0.36492054149499703</v>
      </c>
      <c r="U26" s="21">
        <f t="shared" ref="U26:AE26" si="39">U24/U23</f>
        <v>0.32038834951456308</v>
      </c>
      <c r="V26" s="30">
        <f t="shared" si="39"/>
        <v>0.33588779641411221</v>
      </c>
      <c r="W26" s="21">
        <f t="shared" si="39"/>
        <v>0.31260319207484866</v>
      </c>
      <c r="X26" s="21">
        <f t="shared" si="39"/>
        <v>0.31890660592255127</v>
      </c>
      <c r="Y26" s="21">
        <f t="shared" si="39"/>
        <v>0.33986928104575165</v>
      </c>
      <c r="Z26" s="21">
        <f t="shared" si="39"/>
        <v>0.29310344827586204</v>
      </c>
      <c r="AA26" s="30">
        <f t="shared" si="39"/>
        <v>0.31552305961754784</v>
      </c>
      <c r="AB26" s="21">
        <f t="shared" si="39"/>
        <v>0.28430296377607023</v>
      </c>
      <c r="AC26" s="21">
        <f t="shared" si="39"/>
        <v>0.29627601314348306</v>
      </c>
      <c r="AD26" s="21">
        <f t="shared" si="39"/>
        <v>0.33644346871569702</v>
      </c>
      <c r="AE26" s="21">
        <f t="shared" si="39"/>
        <v>0.28646833013435685</v>
      </c>
      <c r="AF26" s="30">
        <f>AF24/AF23</f>
        <v>0.30037066454858352</v>
      </c>
      <c r="AG26" s="21">
        <f t="shared" ref="AG26:AH26" si="40">AG24/AG23</f>
        <v>0.28132863613487669</v>
      </c>
      <c r="AH26" s="21">
        <f t="shared" si="40"/>
        <v>0.28092656481025136</v>
      </c>
      <c r="AI26" s="21">
        <f t="shared" ref="AI26:AJ26" si="41">AI24/AI23</f>
        <v>0.31090373280943023</v>
      </c>
      <c r="AJ26" s="21">
        <f t="shared" si="41"/>
        <v>0.27663384064458368</v>
      </c>
      <c r="AK26" s="30">
        <f>AK24/AK23</f>
        <v>0.28723147477673183</v>
      </c>
      <c r="AL26" s="21">
        <f t="shared" ref="AL26:AM26" si="42">AL24/AL23</f>
        <v>0.28338001867413637</v>
      </c>
      <c r="AM26" s="21">
        <f t="shared" si="42"/>
        <v>0.26524685382381413</v>
      </c>
      <c r="AN26" s="21">
        <f t="shared" ref="AN26:AO26" si="43">AN24/AN23</f>
        <v>0.29276637341153472</v>
      </c>
      <c r="AO26" s="21">
        <f t="shared" si="43"/>
        <v>0.27099409895596915</v>
      </c>
      <c r="AP26" s="30">
        <f>AP24/AP23</f>
        <v>0.27799456071893108</v>
      </c>
      <c r="AQ26" s="21">
        <f t="shared" ref="AQ26:AR26" si="44">AQ24/AQ23</f>
        <v>0.27672658467360456</v>
      </c>
      <c r="AR26" s="21">
        <f t="shared" si="44"/>
        <v>0.25618698441796517</v>
      </c>
      <c r="AS26" s="21">
        <f t="shared" ref="AS26" si="45">AS24/AS23</f>
        <v>0.31079717457114031</v>
      </c>
    </row>
    <row r="27" spans="1:45" ht="13.5" customHeight="1" x14ac:dyDescent="0.2">
      <c r="A27" s="12" t="s">
        <v>84</v>
      </c>
      <c r="B27" s="18"/>
      <c r="C27" s="14">
        <v>31.5</v>
      </c>
      <c r="D27" s="14">
        <v>29.5</v>
      </c>
      <c r="E27" s="14">
        <v>36.04</v>
      </c>
      <c r="F27" s="14">
        <v>32.200000000000003</v>
      </c>
      <c r="G27" s="26">
        <v>129.24</v>
      </c>
      <c r="H27" s="14">
        <v>30.5</v>
      </c>
      <c r="I27" s="14">
        <v>28</v>
      </c>
      <c r="J27" s="14">
        <v>40.799999999999997</v>
      </c>
      <c r="K27" s="14">
        <v>34.4</v>
      </c>
      <c r="L27" s="26">
        <v>133.69999999999999</v>
      </c>
      <c r="M27" s="14">
        <v>33.5</v>
      </c>
      <c r="N27" s="14">
        <v>32.5</v>
      </c>
      <c r="O27" s="14">
        <v>37.6</v>
      </c>
      <c r="P27" s="14">
        <v>32</v>
      </c>
      <c r="Q27" s="26">
        <v>135.6</v>
      </c>
      <c r="R27" s="14">
        <v>28.7</v>
      </c>
      <c r="S27" s="14">
        <v>32.299999999999997</v>
      </c>
      <c r="T27" s="14">
        <v>36.799999999999997</v>
      </c>
      <c r="U27" s="14">
        <v>33.4</v>
      </c>
      <c r="V27" s="26">
        <v>131.4</v>
      </c>
      <c r="W27" s="14">
        <v>31.3</v>
      </c>
      <c r="X27" s="14">
        <v>30</v>
      </c>
      <c r="Y27" s="14">
        <v>31.2</v>
      </c>
      <c r="Z27" s="14">
        <v>25.6</v>
      </c>
      <c r="AA27" s="26">
        <f>W27+X27+Y27+Z27</f>
        <v>118.1</v>
      </c>
      <c r="AB27" s="14">
        <v>27.9</v>
      </c>
      <c r="AC27" s="14">
        <v>31.099999999999998</v>
      </c>
      <c r="AD27" s="14">
        <v>38.9</v>
      </c>
      <c r="AE27" s="11">
        <v>36.499999999999979</v>
      </c>
      <c r="AF27" s="26">
        <v>134.39999999999998</v>
      </c>
      <c r="AG27" s="14">
        <v>33.799999999999997</v>
      </c>
      <c r="AH27" s="14">
        <v>34.5</v>
      </c>
      <c r="AI27" s="14">
        <v>40.9</v>
      </c>
      <c r="AJ27" s="14">
        <v>39.299999999999997</v>
      </c>
      <c r="AK27" s="26">
        <f>AG27+AH27+AI27+AJ27</f>
        <v>148.5</v>
      </c>
      <c r="AL27" s="14">
        <v>37.799999999999997</v>
      </c>
      <c r="AM27" s="14">
        <v>31.9</v>
      </c>
      <c r="AN27" s="14">
        <v>36.9</v>
      </c>
      <c r="AO27" s="14">
        <v>36.479999999999997</v>
      </c>
      <c r="AP27" s="26">
        <f>AL27+AM27+AN27+AO27</f>
        <v>143.07999999999998</v>
      </c>
      <c r="AQ27" s="14">
        <v>35.6</v>
      </c>
      <c r="AR27" s="14">
        <v>32.6</v>
      </c>
      <c r="AS27" s="14">
        <v>37.700000000000003</v>
      </c>
    </row>
    <row r="28" spans="1:45" ht="13.5" customHeight="1" x14ac:dyDescent="0.2">
      <c r="A28" s="12" t="s">
        <v>92</v>
      </c>
      <c r="B28" s="18"/>
      <c r="C28" s="14">
        <v>17.100000000000001</v>
      </c>
      <c r="D28" s="14">
        <v>21</v>
      </c>
      <c r="E28" s="14">
        <v>15</v>
      </c>
      <c r="F28" s="14">
        <v>29.8</v>
      </c>
      <c r="G28" s="26">
        <f>C28+D28+E28+F28+0.1</f>
        <v>83</v>
      </c>
      <c r="H28" s="14">
        <v>18.399999999999999</v>
      </c>
      <c r="I28" s="14">
        <v>20.9</v>
      </c>
      <c r="J28" s="14">
        <v>19.5</v>
      </c>
      <c r="K28" s="14">
        <v>23.4</v>
      </c>
      <c r="L28" s="26">
        <f>H28+I28+J28+K28</f>
        <v>82.199999999999989</v>
      </c>
      <c r="M28" s="14">
        <v>17.5</v>
      </c>
      <c r="N28" s="14">
        <v>20.100000000000001</v>
      </c>
      <c r="O28" s="14">
        <v>15.6</v>
      </c>
      <c r="P28" s="14">
        <v>35.200000000000003</v>
      </c>
      <c r="Q28" s="26">
        <v>88.4</v>
      </c>
      <c r="R28" s="14">
        <v>19.399999999999999</v>
      </c>
      <c r="S28" s="14">
        <v>19.7</v>
      </c>
      <c r="T28" s="14">
        <v>17.7</v>
      </c>
      <c r="U28" s="14">
        <v>28.5</v>
      </c>
      <c r="V28" s="26">
        <f>R28+S28+T28+U28</f>
        <v>85.3</v>
      </c>
      <c r="W28" s="14">
        <v>18.5</v>
      </c>
      <c r="X28" s="14">
        <v>26</v>
      </c>
      <c r="Y28" s="14">
        <v>29</v>
      </c>
      <c r="Z28" s="14">
        <v>22.7</v>
      </c>
      <c r="AA28" s="26">
        <f>W28+X28+Y28+Z28</f>
        <v>96.2</v>
      </c>
      <c r="AB28" s="14">
        <v>20.5</v>
      </c>
      <c r="AC28" s="14">
        <v>25.2</v>
      </c>
      <c r="AD28" s="14">
        <v>23.4</v>
      </c>
      <c r="AE28" s="14">
        <v>27.2</v>
      </c>
      <c r="AF28" s="26">
        <f>AB28+AC28+AD28+AE28</f>
        <v>96.3</v>
      </c>
      <c r="AG28" s="14">
        <v>20.3</v>
      </c>
      <c r="AH28" s="14">
        <v>22.2</v>
      </c>
      <c r="AI28" s="14">
        <v>21.6</v>
      </c>
      <c r="AJ28" s="14">
        <v>34.799999999999997</v>
      </c>
      <c r="AK28" s="26">
        <f>AG28+AH28+AI28+AJ28</f>
        <v>98.899999999999991</v>
      </c>
      <c r="AL28" s="14">
        <v>22</v>
      </c>
      <c r="AM28" s="14">
        <v>24.5</v>
      </c>
      <c r="AN28" s="14">
        <v>26.2</v>
      </c>
      <c r="AO28" s="14">
        <v>35.799999999999997</v>
      </c>
      <c r="AP28" s="26">
        <f>AL28+AM28+AN28+AO28</f>
        <v>108.5</v>
      </c>
      <c r="AQ28" s="14">
        <v>24.9</v>
      </c>
      <c r="AR28" s="14">
        <v>26.6</v>
      </c>
      <c r="AS28" s="14">
        <v>25.6</v>
      </c>
    </row>
    <row r="29" spans="1:45" ht="13.5" customHeight="1" x14ac:dyDescent="0.25">
      <c r="A29" s="6" t="s">
        <v>94</v>
      </c>
      <c r="B29" s="8"/>
      <c r="C29" s="8"/>
      <c r="D29" s="8"/>
      <c r="E29" s="8"/>
      <c r="F29" s="8"/>
      <c r="G29" s="25"/>
      <c r="H29" s="8"/>
      <c r="I29" s="8"/>
      <c r="J29" s="8"/>
      <c r="K29" s="8"/>
      <c r="L29" s="25"/>
      <c r="M29" s="8"/>
      <c r="N29" s="8"/>
      <c r="O29" s="8"/>
      <c r="P29" s="8"/>
      <c r="Q29" s="25"/>
      <c r="R29" s="8"/>
      <c r="S29" s="8"/>
      <c r="T29" s="8"/>
      <c r="U29" s="8"/>
      <c r="V29" s="25"/>
      <c r="W29" s="8"/>
      <c r="X29" s="8"/>
      <c r="Y29" s="8"/>
      <c r="Z29" s="8"/>
      <c r="AA29" s="25"/>
      <c r="AB29" s="8"/>
      <c r="AC29" s="8"/>
      <c r="AD29" s="8"/>
      <c r="AE29" s="8"/>
      <c r="AF29" s="25"/>
      <c r="AG29" s="8"/>
      <c r="AH29" s="8"/>
      <c r="AI29" s="8"/>
      <c r="AJ29" s="8"/>
      <c r="AK29" s="25"/>
      <c r="AL29" s="8"/>
      <c r="AM29" s="8"/>
      <c r="AN29" s="8"/>
      <c r="AO29" s="8"/>
      <c r="AP29" s="25"/>
      <c r="AQ29" s="8"/>
      <c r="AR29" s="8"/>
      <c r="AS29" s="8"/>
    </row>
    <row r="30" spans="1:45" ht="13.5" customHeight="1" x14ac:dyDescent="0.2">
      <c r="A30" s="12" t="s">
        <v>80</v>
      </c>
      <c r="C30" s="24">
        <v>22.9</v>
      </c>
      <c r="D30" s="24">
        <v>24.3</v>
      </c>
      <c r="E30" s="24">
        <v>26.3</v>
      </c>
      <c r="F30" s="24">
        <v>25.8</v>
      </c>
      <c r="G30" s="26">
        <f>C30+D30+E30+F30</f>
        <v>99.3</v>
      </c>
      <c r="H30" s="24">
        <v>23.8</v>
      </c>
      <c r="I30" s="24">
        <v>38.700000000000003</v>
      </c>
      <c r="J30" s="24">
        <v>39.6</v>
      </c>
      <c r="K30" s="24">
        <v>42.1</v>
      </c>
      <c r="L30" s="26">
        <f>H30+I30+J30+K30</f>
        <v>144.19999999999999</v>
      </c>
      <c r="M30" s="24">
        <v>41.7</v>
      </c>
      <c r="N30" s="24">
        <v>41.7</v>
      </c>
      <c r="O30" s="24">
        <v>41.7</v>
      </c>
      <c r="P30" s="24">
        <v>44.6</v>
      </c>
      <c r="Q30" s="26">
        <v>169.70000000000002</v>
      </c>
      <c r="R30" s="24">
        <v>40.4</v>
      </c>
      <c r="S30" s="24">
        <v>42.2</v>
      </c>
      <c r="T30" s="24">
        <v>44.5</v>
      </c>
      <c r="U30" s="24">
        <v>47.8</v>
      </c>
      <c r="V30" s="26">
        <v>174.8</v>
      </c>
      <c r="W30" s="24">
        <v>44.4</v>
      </c>
      <c r="X30" s="24">
        <v>43.1</v>
      </c>
      <c r="Y30" s="24">
        <v>45</v>
      </c>
      <c r="Z30" s="24">
        <v>47.8</v>
      </c>
      <c r="AA30" s="26">
        <f>W30+X30+Y30+Z30</f>
        <v>180.3</v>
      </c>
      <c r="AB30" s="24">
        <v>45.4</v>
      </c>
      <c r="AC30" s="24">
        <v>46.7</v>
      </c>
      <c r="AD30" s="24">
        <v>48.7</v>
      </c>
      <c r="AE30" s="24">
        <v>53</v>
      </c>
      <c r="AF30" s="26">
        <f>AB30+AC30+AD30+AE30</f>
        <v>193.8</v>
      </c>
      <c r="AG30" s="24">
        <v>49.3</v>
      </c>
      <c r="AH30" s="24">
        <v>51.4</v>
      </c>
      <c r="AI30" s="24">
        <v>53</v>
      </c>
      <c r="AJ30" s="24">
        <v>55.8</v>
      </c>
      <c r="AK30" s="26">
        <f>AG30+AH30+AI30+AJ30</f>
        <v>209.5</v>
      </c>
      <c r="AL30" s="24">
        <v>53.6</v>
      </c>
      <c r="AM30" s="24">
        <v>55.3</v>
      </c>
      <c r="AN30" s="24">
        <v>56.4</v>
      </c>
      <c r="AO30" s="24">
        <v>60.3</v>
      </c>
      <c r="AP30" s="26">
        <f>AL30+AM30+AN30+AO30</f>
        <v>225.60000000000002</v>
      </c>
      <c r="AQ30" s="24">
        <v>50.9</v>
      </c>
      <c r="AR30" s="24">
        <v>60.5</v>
      </c>
      <c r="AS30" s="24">
        <v>54.1</v>
      </c>
    </row>
    <row r="31" spans="1:45" ht="13.5" customHeight="1" x14ac:dyDescent="0.2">
      <c r="A31" s="12" t="s">
        <v>81</v>
      </c>
      <c r="C31" s="24">
        <v>7.5</v>
      </c>
      <c r="D31" s="24">
        <v>7.7</v>
      </c>
      <c r="E31" s="24">
        <v>8.9</v>
      </c>
      <c r="F31" s="24">
        <v>7.7</v>
      </c>
      <c r="G31" s="26">
        <f>C31+D31+E31+F31</f>
        <v>31.8</v>
      </c>
      <c r="H31" s="24">
        <v>7.9</v>
      </c>
      <c r="I31" s="24">
        <v>12.5</v>
      </c>
      <c r="J31" s="24">
        <v>12.7</v>
      </c>
      <c r="K31" s="24">
        <v>12.8</v>
      </c>
      <c r="L31" s="26">
        <f>H31+I31+J31+K31</f>
        <v>45.899999999999991</v>
      </c>
      <c r="M31" s="24">
        <v>13.8</v>
      </c>
      <c r="N31" s="24">
        <v>13</v>
      </c>
      <c r="O31" s="24">
        <v>14.2</v>
      </c>
      <c r="P31" s="24">
        <v>14.5</v>
      </c>
      <c r="Q31" s="26">
        <v>55.5</v>
      </c>
      <c r="R31" s="24">
        <v>13.7</v>
      </c>
      <c r="S31" s="24">
        <v>14.2</v>
      </c>
      <c r="T31" s="24">
        <v>15.4</v>
      </c>
      <c r="U31" s="24">
        <v>14.9</v>
      </c>
      <c r="V31" s="26">
        <v>58.1</v>
      </c>
      <c r="W31" s="24">
        <v>14.4</v>
      </c>
      <c r="X31" s="24">
        <v>15.4</v>
      </c>
      <c r="Y31" s="24">
        <v>15.7</v>
      </c>
      <c r="Z31" s="24">
        <v>15.3</v>
      </c>
      <c r="AA31" s="26">
        <f>W31+X31+Y31+Z31</f>
        <v>60.8</v>
      </c>
      <c r="AB31" s="24">
        <v>15.1</v>
      </c>
      <c r="AC31" s="24">
        <v>15.6</v>
      </c>
      <c r="AD31" s="24">
        <v>16.399999999999999</v>
      </c>
      <c r="AE31" s="24">
        <v>15.9</v>
      </c>
      <c r="AF31" s="26">
        <f>AB31+AC31+AD31+AE31</f>
        <v>62.999999999999993</v>
      </c>
      <c r="AG31" s="24">
        <v>15.6</v>
      </c>
      <c r="AH31" s="24">
        <v>16.100000000000001</v>
      </c>
      <c r="AI31" s="24">
        <v>16.899999999999999</v>
      </c>
      <c r="AJ31" s="24">
        <v>17.3</v>
      </c>
      <c r="AK31" s="26">
        <f>AG31+AH31+AI31+AJ31</f>
        <v>65.900000000000006</v>
      </c>
      <c r="AL31" s="24">
        <v>15.5</v>
      </c>
      <c r="AM31" s="24">
        <v>17.3</v>
      </c>
      <c r="AN31" s="24">
        <v>18.3</v>
      </c>
      <c r="AO31" s="24">
        <v>17.5</v>
      </c>
      <c r="AP31" s="26">
        <f>AL31+AM31+AN31+AO31</f>
        <v>68.599999999999994</v>
      </c>
      <c r="AQ31" s="24">
        <v>16</v>
      </c>
      <c r="AR31" s="24">
        <v>17.399999999999999</v>
      </c>
      <c r="AS31" s="24">
        <v>19.100000000000001</v>
      </c>
    </row>
    <row r="32" spans="1:45" ht="13.5" customHeight="1" x14ac:dyDescent="0.2">
      <c r="A32" s="12" t="s">
        <v>82</v>
      </c>
      <c r="C32" s="24"/>
      <c r="D32" s="24"/>
      <c r="E32" s="24"/>
      <c r="F32" s="24"/>
      <c r="G32" s="26"/>
      <c r="H32" s="24"/>
      <c r="I32" s="24"/>
      <c r="J32" s="24"/>
      <c r="K32" s="24"/>
      <c r="L32" s="26"/>
      <c r="M32" s="24"/>
      <c r="N32" s="24"/>
      <c r="O32" s="24"/>
      <c r="P32" s="24"/>
      <c r="Q32" s="26"/>
      <c r="R32" s="24"/>
      <c r="S32" s="24"/>
      <c r="T32" s="24"/>
      <c r="U32" s="24"/>
      <c r="V32" s="26"/>
      <c r="W32" s="24"/>
      <c r="X32" s="24"/>
      <c r="Y32" s="24"/>
      <c r="Z32" s="24"/>
      <c r="AA32" s="26"/>
      <c r="AB32" s="24"/>
      <c r="AC32" s="24"/>
      <c r="AD32" s="24"/>
      <c r="AE32" s="24"/>
      <c r="AF32" s="26"/>
      <c r="AG32" s="24"/>
      <c r="AH32" s="24"/>
      <c r="AI32" s="24"/>
      <c r="AJ32" s="24"/>
      <c r="AK32" s="26"/>
      <c r="AL32" s="24"/>
      <c r="AM32" s="24"/>
      <c r="AN32" s="24"/>
      <c r="AO32" s="24"/>
      <c r="AP32" s="26"/>
      <c r="AQ32" s="24"/>
      <c r="AR32" s="24"/>
      <c r="AS32" s="24"/>
    </row>
    <row r="33" spans="1:45" s="22" customFormat="1" ht="13.5" customHeight="1" x14ac:dyDescent="0.2">
      <c r="A33" s="19"/>
      <c r="B33" s="20" t="s">
        <v>83</v>
      </c>
      <c r="C33" s="21">
        <f>C31/C30</f>
        <v>0.32751091703056773</v>
      </c>
      <c r="D33" s="21">
        <f t="shared" ref="D33:T33" si="46">D31/D30</f>
        <v>0.3168724279835391</v>
      </c>
      <c r="E33" s="21">
        <f t="shared" si="46"/>
        <v>0.33840304182509506</v>
      </c>
      <c r="F33" s="21">
        <f t="shared" si="46"/>
        <v>0.29844961240310075</v>
      </c>
      <c r="G33" s="30">
        <f t="shared" si="46"/>
        <v>0.3202416918429003</v>
      </c>
      <c r="H33" s="21">
        <f t="shared" si="46"/>
        <v>0.33193277310924368</v>
      </c>
      <c r="I33" s="21">
        <f t="shared" si="46"/>
        <v>0.32299741602067183</v>
      </c>
      <c r="J33" s="21">
        <f t="shared" si="46"/>
        <v>0.32070707070707066</v>
      </c>
      <c r="K33" s="21">
        <f t="shared" si="46"/>
        <v>0.30403800475059384</v>
      </c>
      <c r="L33" s="30">
        <f t="shared" si="46"/>
        <v>0.31830790568654643</v>
      </c>
      <c r="M33" s="21">
        <f t="shared" si="46"/>
        <v>0.33093525179856115</v>
      </c>
      <c r="N33" s="21">
        <f t="shared" si="46"/>
        <v>0.3117505995203837</v>
      </c>
      <c r="O33" s="21">
        <f t="shared" si="46"/>
        <v>0.34052757793764982</v>
      </c>
      <c r="P33" s="21">
        <f t="shared" si="46"/>
        <v>0.32511210762331838</v>
      </c>
      <c r="Q33" s="30">
        <f t="shared" si="46"/>
        <v>0.32704773129051262</v>
      </c>
      <c r="R33" s="21">
        <f t="shared" si="46"/>
        <v>0.33910891089108908</v>
      </c>
      <c r="S33" s="21">
        <f t="shared" si="46"/>
        <v>0.33649289099526064</v>
      </c>
      <c r="T33" s="21">
        <f t="shared" si="46"/>
        <v>0.34606741573033711</v>
      </c>
      <c r="U33" s="21">
        <f t="shared" ref="U33:AE33" si="47">U31/U30</f>
        <v>0.31171548117154813</v>
      </c>
      <c r="V33" s="30">
        <f t="shared" si="47"/>
        <v>0.33237986270022885</v>
      </c>
      <c r="W33" s="21">
        <f t="shared" si="47"/>
        <v>0.32432432432432434</v>
      </c>
      <c r="X33" s="21">
        <f t="shared" si="47"/>
        <v>0.35730858468677495</v>
      </c>
      <c r="Y33" s="21">
        <f t="shared" si="47"/>
        <v>0.34888888888888886</v>
      </c>
      <c r="Z33" s="21">
        <f t="shared" si="47"/>
        <v>0.32008368200836823</v>
      </c>
      <c r="AA33" s="30">
        <f t="shared" si="47"/>
        <v>0.3372157515252357</v>
      </c>
      <c r="AB33" s="21">
        <f t="shared" si="47"/>
        <v>0.33259911894273125</v>
      </c>
      <c r="AC33" s="21">
        <f t="shared" si="47"/>
        <v>0.33404710920770875</v>
      </c>
      <c r="AD33" s="21">
        <f t="shared" si="47"/>
        <v>0.3367556468172484</v>
      </c>
      <c r="AE33" s="21">
        <f t="shared" si="47"/>
        <v>0.3</v>
      </c>
      <c r="AF33" s="30">
        <f>AF31/AF30</f>
        <v>0.32507739938080488</v>
      </c>
      <c r="AG33" s="21">
        <f t="shared" ref="AG33:AH33" si="48">AG31/AG30</f>
        <v>0.31643002028397565</v>
      </c>
      <c r="AH33" s="21">
        <f t="shared" si="48"/>
        <v>0.31322957198443585</v>
      </c>
      <c r="AI33" s="21">
        <f t="shared" ref="AI33:AJ33" si="49">AI31/AI30</f>
        <v>0.31886792452830187</v>
      </c>
      <c r="AJ33" s="21">
        <f t="shared" si="49"/>
        <v>0.31003584229390685</v>
      </c>
      <c r="AK33" s="30">
        <f>AK31/AK30</f>
        <v>0.31455847255369929</v>
      </c>
      <c r="AL33" s="21">
        <f t="shared" ref="AL33:AM33" si="50">AL31/AL30</f>
        <v>0.28917910447761191</v>
      </c>
      <c r="AM33" s="21">
        <f t="shared" si="50"/>
        <v>0.31283905967450276</v>
      </c>
      <c r="AN33" s="21">
        <f t="shared" ref="AN33:AO33" si="51">AN31/AN30</f>
        <v>0.32446808510638298</v>
      </c>
      <c r="AO33" s="21">
        <f t="shared" si="51"/>
        <v>0.29021558872305142</v>
      </c>
      <c r="AP33" s="30">
        <f>AP31/AP30</f>
        <v>0.30407801418439712</v>
      </c>
      <c r="AQ33" s="21">
        <f t="shared" ref="AQ33:AR33" si="52">AQ31/AQ30</f>
        <v>0.3143418467583497</v>
      </c>
      <c r="AR33" s="21">
        <f t="shared" si="52"/>
        <v>0.28760330578512394</v>
      </c>
      <c r="AS33" s="21">
        <f t="shared" ref="AS33" si="53">AS31/AS30</f>
        <v>0.35304990757855825</v>
      </c>
    </row>
    <row r="34" spans="1:45" ht="13.5" customHeight="1" x14ac:dyDescent="0.2">
      <c r="A34" s="12" t="s">
        <v>84</v>
      </c>
      <c r="C34" s="24">
        <v>5</v>
      </c>
      <c r="D34" s="24">
        <v>5.2</v>
      </c>
      <c r="E34" s="24">
        <v>6.4</v>
      </c>
      <c r="F34" s="24">
        <v>4.9000000000000004</v>
      </c>
      <c r="G34" s="26">
        <f>C34+D34+E34+F34</f>
        <v>21.5</v>
      </c>
      <c r="H34" s="24">
        <v>5.0999999999999996</v>
      </c>
      <c r="I34" s="24">
        <v>6.9</v>
      </c>
      <c r="J34" s="24">
        <v>6.9</v>
      </c>
      <c r="K34" s="24">
        <v>7.1</v>
      </c>
      <c r="L34" s="26">
        <f>H34+I34+J34+K34</f>
        <v>26</v>
      </c>
      <c r="M34" s="24">
        <v>8.1999999999999993</v>
      </c>
      <c r="N34" s="24">
        <v>7.5</v>
      </c>
      <c r="O34" s="24">
        <v>8.5</v>
      </c>
      <c r="P34" s="24">
        <v>8.4</v>
      </c>
      <c r="Q34" s="26">
        <v>32.5</v>
      </c>
      <c r="R34" s="24">
        <v>7.7</v>
      </c>
      <c r="S34" s="24">
        <v>8</v>
      </c>
      <c r="T34" s="24">
        <v>9.1999999999999993</v>
      </c>
      <c r="U34" s="24">
        <v>8.5</v>
      </c>
      <c r="V34" s="26">
        <v>33.200000000000003</v>
      </c>
      <c r="W34" s="24">
        <v>8.1999999999999993</v>
      </c>
      <c r="X34" s="24">
        <v>9.1</v>
      </c>
      <c r="Y34" s="24">
        <v>9.3000000000000007</v>
      </c>
      <c r="Z34" s="24">
        <v>9.1999999999999993</v>
      </c>
      <c r="AA34" s="26">
        <f>W34+X34+Y34+Z34</f>
        <v>35.799999999999997</v>
      </c>
      <c r="AB34" s="24">
        <v>9.3000000000000007</v>
      </c>
      <c r="AC34" s="24">
        <v>9.9</v>
      </c>
      <c r="AD34" s="24">
        <v>10.9</v>
      </c>
      <c r="AE34" s="24">
        <v>10.199999999999999</v>
      </c>
      <c r="AF34" s="26">
        <f>AB34+AC34+AD34+AE34</f>
        <v>40.299999999999997</v>
      </c>
      <c r="AG34" s="24">
        <v>10</v>
      </c>
      <c r="AH34" s="24">
        <v>10.4</v>
      </c>
      <c r="AI34" s="24">
        <v>11.1</v>
      </c>
      <c r="AJ34" s="24">
        <v>11.3</v>
      </c>
      <c r="AK34" s="26">
        <f>AG34+AH34+AI34+AJ34</f>
        <v>42.8</v>
      </c>
      <c r="AL34" s="24">
        <v>9.3000000000000007</v>
      </c>
      <c r="AM34" s="24">
        <v>11.1</v>
      </c>
      <c r="AN34" s="24">
        <v>12.1</v>
      </c>
      <c r="AO34" s="24">
        <v>11.3</v>
      </c>
      <c r="AP34" s="26">
        <f>AL34+AM34+AN34+AO34</f>
        <v>43.8</v>
      </c>
      <c r="AQ34" s="24">
        <v>9.6999999999999993</v>
      </c>
      <c r="AR34" s="24">
        <v>11.1</v>
      </c>
      <c r="AS34" s="24">
        <v>12.8</v>
      </c>
    </row>
    <row r="35" spans="1:45" ht="13.5" customHeight="1" x14ac:dyDescent="0.2">
      <c r="A35" s="12" t="s">
        <v>92</v>
      </c>
      <c r="C35" s="24">
        <v>2.9</v>
      </c>
      <c r="D35" s="24">
        <v>2.2000000000000002</v>
      </c>
      <c r="E35" s="24">
        <v>1.6</v>
      </c>
      <c r="F35" s="24">
        <v>3.7</v>
      </c>
      <c r="G35" s="26">
        <f>C35+D35+E35+F35</f>
        <v>10.399999999999999</v>
      </c>
      <c r="H35" s="24">
        <v>4</v>
      </c>
      <c r="I35" s="24">
        <v>9.3000000000000007</v>
      </c>
      <c r="J35" s="24">
        <v>8.8000000000000007</v>
      </c>
      <c r="K35" s="24">
        <v>7.1</v>
      </c>
      <c r="L35" s="26">
        <f>H35+I35+J35+K35</f>
        <v>29.200000000000003</v>
      </c>
      <c r="M35" s="24">
        <v>5.6</v>
      </c>
      <c r="N35" s="24">
        <v>5.0999999999999996</v>
      </c>
      <c r="O35" s="24">
        <v>4.5999999999999996</v>
      </c>
      <c r="P35" s="24">
        <v>5.2</v>
      </c>
      <c r="Q35" s="26">
        <v>20.399999999999999</v>
      </c>
      <c r="R35" s="24">
        <v>5.0999999999999996</v>
      </c>
      <c r="S35" s="24">
        <v>5.8</v>
      </c>
      <c r="T35" s="24">
        <v>3.6</v>
      </c>
      <c r="U35" s="24">
        <v>5</v>
      </c>
      <c r="V35" s="26">
        <v>19.5</v>
      </c>
      <c r="W35" s="24">
        <v>4.4000000000000004</v>
      </c>
      <c r="X35" s="24">
        <v>6.1</v>
      </c>
      <c r="Y35" s="24">
        <v>4</v>
      </c>
      <c r="Z35" s="24">
        <v>5.5</v>
      </c>
      <c r="AA35" s="26">
        <f>W35+X35+Y35+Z35</f>
        <v>20</v>
      </c>
      <c r="AB35" s="24">
        <v>4.3</v>
      </c>
      <c r="AC35" s="24">
        <v>5.6</v>
      </c>
      <c r="AD35" s="24">
        <v>4.3</v>
      </c>
      <c r="AE35" s="24">
        <v>6.5</v>
      </c>
      <c r="AF35" s="26">
        <f>AB35+AC35+AD35+AE35</f>
        <v>20.7</v>
      </c>
      <c r="AG35" s="24">
        <v>4.4000000000000004</v>
      </c>
      <c r="AH35" s="24">
        <v>12.4</v>
      </c>
      <c r="AI35" s="24">
        <v>9.3000000000000007</v>
      </c>
      <c r="AJ35" s="24">
        <v>8.1999999999999993</v>
      </c>
      <c r="AK35" s="26">
        <f>AG35+AH35+AI35+AJ35</f>
        <v>34.299999999999997</v>
      </c>
      <c r="AL35" s="24">
        <v>9.3000000000000007</v>
      </c>
      <c r="AM35" s="24">
        <v>7.9</v>
      </c>
      <c r="AN35" s="24">
        <v>3.8</v>
      </c>
      <c r="AO35" s="24">
        <v>8.3000000000000007</v>
      </c>
      <c r="AP35" s="26">
        <f>AL35+AM35+AN35+AO35</f>
        <v>29.300000000000004</v>
      </c>
      <c r="AQ35" s="24">
        <v>4.9000000000000004</v>
      </c>
      <c r="AR35" s="24">
        <v>8.6999999999999993</v>
      </c>
      <c r="AS35" s="24">
        <v>5.0999999999999996</v>
      </c>
    </row>
    <row r="36" spans="1:45" ht="13.5" customHeight="1" x14ac:dyDescent="0.25">
      <c r="A36" s="6" t="s">
        <v>95</v>
      </c>
      <c r="B36" s="8"/>
      <c r="C36" s="8"/>
      <c r="D36" s="8"/>
      <c r="E36" s="8"/>
      <c r="F36" s="8"/>
      <c r="G36" s="25"/>
      <c r="H36" s="8"/>
      <c r="I36" s="8"/>
      <c r="J36" s="8"/>
      <c r="K36" s="8"/>
      <c r="L36" s="25"/>
      <c r="M36" s="8"/>
      <c r="N36" s="8"/>
      <c r="O36" s="8"/>
      <c r="P36" s="8"/>
      <c r="Q36" s="25"/>
      <c r="R36" s="8"/>
      <c r="S36" s="8"/>
      <c r="T36" s="8"/>
      <c r="U36" s="8"/>
      <c r="V36" s="25"/>
      <c r="W36" s="8"/>
      <c r="X36" s="8"/>
      <c r="Y36" s="8"/>
      <c r="Z36" s="8"/>
      <c r="AA36" s="25"/>
      <c r="AB36" s="8"/>
      <c r="AC36" s="8"/>
      <c r="AD36" s="8"/>
      <c r="AE36" s="8"/>
      <c r="AF36" s="25"/>
      <c r="AG36" s="8"/>
      <c r="AH36" s="8"/>
      <c r="AI36" s="8"/>
      <c r="AJ36" s="8"/>
      <c r="AK36" s="25"/>
      <c r="AL36" s="8"/>
      <c r="AM36" s="8"/>
      <c r="AN36" s="8"/>
      <c r="AO36" s="8"/>
      <c r="AP36" s="25"/>
      <c r="AQ36" s="8"/>
      <c r="AR36" s="8"/>
      <c r="AS36" s="8"/>
    </row>
    <row r="37" spans="1:45" ht="13.5" customHeight="1" x14ac:dyDescent="0.2">
      <c r="A37" s="12" t="s">
        <v>96</v>
      </c>
      <c r="B37" s="13"/>
      <c r="C37" s="14">
        <v>899</v>
      </c>
      <c r="D37" s="14">
        <v>1054</v>
      </c>
      <c r="E37" s="14">
        <v>1007</v>
      </c>
      <c r="F37" s="14">
        <v>1124</v>
      </c>
      <c r="G37" s="55">
        <f>F37</f>
        <v>1124</v>
      </c>
      <c r="H37" s="14">
        <v>1062</v>
      </c>
      <c r="I37" s="14">
        <v>1231</v>
      </c>
      <c r="J37" s="14">
        <v>1120</v>
      </c>
      <c r="K37" s="14">
        <v>1073</v>
      </c>
      <c r="L37" s="55">
        <f>K37</f>
        <v>1073</v>
      </c>
      <c r="M37" s="14">
        <v>1018</v>
      </c>
      <c r="N37" s="14">
        <v>1201</v>
      </c>
      <c r="O37" s="14">
        <v>1118</v>
      </c>
      <c r="P37" s="14">
        <v>1068</v>
      </c>
      <c r="Q37" s="55">
        <f>P37</f>
        <v>1068</v>
      </c>
      <c r="R37" s="14">
        <v>1075</v>
      </c>
      <c r="S37" s="14">
        <v>1319</v>
      </c>
      <c r="T37" s="14">
        <v>1235</v>
      </c>
      <c r="U37" s="14">
        <v>1184</v>
      </c>
      <c r="V37" s="55">
        <f>U37</f>
        <v>1184</v>
      </c>
      <c r="W37" s="14">
        <v>1117</v>
      </c>
      <c r="X37" s="14">
        <v>1332</v>
      </c>
      <c r="Y37" s="14">
        <v>1256</v>
      </c>
      <c r="Z37" s="14">
        <v>1207</v>
      </c>
      <c r="AA37" s="55">
        <f>Z37</f>
        <v>1207</v>
      </c>
      <c r="AB37" s="14">
        <v>1164</v>
      </c>
      <c r="AC37" s="14">
        <v>1379</v>
      </c>
      <c r="AD37" s="14">
        <v>1298</v>
      </c>
      <c r="AE37" s="14">
        <v>1219</v>
      </c>
      <c r="AF37" s="55">
        <f>AE37</f>
        <v>1219</v>
      </c>
      <c r="AG37" s="14">
        <v>1176</v>
      </c>
      <c r="AH37" s="14">
        <v>1431</v>
      </c>
      <c r="AI37" s="14">
        <v>1358</v>
      </c>
      <c r="AJ37" s="14">
        <v>1267</v>
      </c>
      <c r="AK37" s="55">
        <f>AJ37</f>
        <v>1267</v>
      </c>
      <c r="AL37" s="14">
        <v>1217</v>
      </c>
      <c r="AM37" s="14">
        <v>1459</v>
      </c>
      <c r="AN37" s="14">
        <v>1356</v>
      </c>
      <c r="AO37" s="14">
        <v>1304</v>
      </c>
      <c r="AP37" s="55">
        <f>AO37</f>
        <v>1304</v>
      </c>
      <c r="AQ37" s="14">
        <v>1260</v>
      </c>
      <c r="AR37" s="14">
        <v>1383</v>
      </c>
      <c r="AS37" s="14">
        <v>1298</v>
      </c>
    </row>
    <row r="38" spans="1:45" ht="13.5" customHeight="1" x14ac:dyDescent="0.2">
      <c r="A38" s="12" t="s">
        <v>97</v>
      </c>
      <c r="B38" s="13"/>
      <c r="C38" s="58">
        <v>1.7</v>
      </c>
      <c r="D38" s="58">
        <v>1.9</v>
      </c>
      <c r="E38" s="58">
        <v>1.8</v>
      </c>
      <c r="F38" s="58">
        <v>2</v>
      </c>
      <c r="G38" s="59">
        <f>F38</f>
        <v>2</v>
      </c>
      <c r="H38" s="58">
        <v>1.9</v>
      </c>
      <c r="I38" s="58">
        <v>2.1</v>
      </c>
      <c r="J38" s="58">
        <v>1.9</v>
      </c>
      <c r="K38" s="58">
        <v>1.8</v>
      </c>
      <c r="L38" s="59">
        <f>K38</f>
        <v>1.8</v>
      </c>
      <c r="M38" s="58">
        <v>1.6</v>
      </c>
      <c r="N38" s="58">
        <v>1.9</v>
      </c>
      <c r="O38" s="58">
        <v>1.8</v>
      </c>
      <c r="P38" s="58">
        <v>1.7</v>
      </c>
      <c r="Q38" s="59">
        <f>P38</f>
        <v>1.7</v>
      </c>
      <c r="R38" s="58">
        <v>1.7</v>
      </c>
      <c r="S38" s="58">
        <v>2</v>
      </c>
      <c r="T38" s="58">
        <v>1.9</v>
      </c>
      <c r="U38" s="58">
        <v>1.8</v>
      </c>
      <c r="V38" s="59">
        <f>U38</f>
        <v>1.8</v>
      </c>
      <c r="W38" s="58">
        <v>1.7</v>
      </c>
      <c r="X38" s="58">
        <v>2</v>
      </c>
      <c r="Y38" s="58">
        <v>1.8</v>
      </c>
      <c r="Z38" s="58">
        <v>1.8</v>
      </c>
      <c r="AA38" s="59">
        <f>Z38</f>
        <v>1.8</v>
      </c>
      <c r="AB38" s="58">
        <v>1.7</v>
      </c>
      <c r="AC38" s="58">
        <v>2</v>
      </c>
      <c r="AD38" s="58">
        <v>1.9</v>
      </c>
      <c r="AE38" s="58">
        <v>1.7</v>
      </c>
      <c r="AF38" s="59">
        <f>AE38</f>
        <v>1.7</v>
      </c>
      <c r="AG38" s="58">
        <v>1.7</v>
      </c>
      <c r="AH38" s="58">
        <v>2</v>
      </c>
      <c r="AI38" s="58">
        <v>1.9</v>
      </c>
      <c r="AJ38" s="58">
        <v>1.7</v>
      </c>
      <c r="AK38" s="59">
        <f>AJ38</f>
        <v>1.7</v>
      </c>
      <c r="AL38" s="58">
        <v>1.6</v>
      </c>
      <c r="AM38" s="58">
        <v>2</v>
      </c>
      <c r="AN38" s="58">
        <v>1.8</v>
      </c>
      <c r="AO38" s="58">
        <v>1.7</v>
      </c>
      <c r="AP38" s="59">
        <f>AO38</f>
        <v>1.7</v>
      </c>
      <c r="AQ38" s="58">
        <v>1.7</v>
      </c>
      <c r="AR38" s="58">
        <v>1.8</v>
      </c>
      <c r="AS38" s="58">
        <v>1.7</v>
      </c>
    </row>
    <row r="39" spans="1:45" ht="13.5" customHeight="1" x14ac:dyDescent="0.2">
      <c r="A39" s="12" t="s">
        <v>98</v>
      </c>
      <c r="B39" s="13"/>
      <c r="C39" s="56">
        <v>0.34</v>
      </c>
      <c r="D39" s="56">
        <v>0.37</v>
      </c>
      <c r="E39" s="56">
        <v>0.4</v>
      </c>
      <c r="F39" s="56">
        <v>0.38500000000000001</v>
      </c>
      <c r="G39" s="57">
        <f>F39</f>
        <v>0.38500000000000001</v>
      </c>
      <c r="H39" s="56">
        <v>0.39</v>
      </c>
      <c r="I39" s="56">
        <v>0.34</v>
      </c>
      <c r="J39" s="56">
        <v>0.375</v>
      </c>
      <c r="K39" s="56">
        <v>0.40500000000000003</v>
      </c>
      <c r="L39" s="57">
        <f>K39</f>
        <v>0.40500000000000003</v>
      </c>
      <c r="M39" s="56">
        <v>0.42899999999999999</v>
      </c>
      <c r="N39" s="56">
        <v>0.37</v>
      </c>
      <c r="O39" s="56">
        <v>0.4</v>
      </c>
      <c r="P39" s="56">
        <v>0.42</v>
      </c>
      <c r="Q39" s="57">
        <f>P39</f>
        <v>0.42</v>
      </c>
      <c r="R39" s="56">
        <v>0.42</v>
      </c>
      <c r="S39" s="56">
        <v>0.37</v>
      </c>
      <c r="T39" s="56">
        <v>0.38</v>
      </c>
      <c r="U39" s="56">
        <v>0.41</v>
      </c>
      <c r="V39" s="57">
        <f>U39</f>
        <v>0.41</v>
      </c>
      <c r="W39" s="56">
        <v>0.42</v>
      </c>
      <c r="X39" s="56">
        <v>0.36</v>
      </c>
      <c r="Y39" s="56">
        <v>0.36</v>
      </c>
      <c r="Z39" s="56">
        <v>0.39</v>
      </c>
      <c r="AA39" s="57">
        <f>Z39</f>
        <v>0.39</v>
      </c>
      <c r="AB39" s="56">
        <v>0.41</v>
      </c>
      <c r="AC39" s="56">
        <v>0.36</v>
      </c>
      <c r="AD39" s="56">
        <v>0.39</v>
      </c>
      <c r="AE39" s="56">
        <v>0.4</v>
      </c>
      <c r="AF39" s="57">
        <f>AE39</f>
        <v>0.4</v>
      </c>
      <c r="AG39" s="56">
        <v>0.41</v>
      </c>
      <c r="AH39" s="56">
        <v>0.35</v>
      </c>
      <c r="AI39" s="56">
        <v>0.39</v>
      </c>
      <c r="AJ39" s="56">
        <v>0.41</v>
      </c>
      <c r="AK39" s="57">
        <f>AJ39</f>
        <v>0.41</v>
      </c>
      <c r="AL39" s="56">
        <v>0.43</v>
      </c>
      <c r="AM39" s="56">
        <v>0.35</v>
      </c>
      <c r="AN39" s="56">
        <v>0.36</v>
      </c>
      <c r="AO39" s="56">
        <v>0.42</v>
      </c>
      <c r="AP39" s="57">
        <f>AO39</f>
        <v>0.42</v>
      </c>
      <c r="AQ39" s="56">
        <v>0.44</v>
      </c>
      <c r="AR39" s="56">
        <v>0.35</v>
      </c>
      <c r="AS39" s="56">
        <v>0.38</v>
      </c>
    </row>
    <row r="40" spans="1:45" ht="13.5" customHeight="1" x14ac:dyDescent="0.2">
      <c r="A40" s="12" t="s">
        <v>99</v>
      </c>
      <c r="B40" s="13"/>
      <c r="C40" s="56">
        <v>1.18</v>
      </c>
      <c r="D40" s="56">
        <v>1.28</v>
      </c>
      <c r="E40" s="56">
        <v>1.1000000000000001</v>
      </c>
      <c r="F40" s="56">
        <v>1.1599999999999999</v>
      </c>
      <c r="G40" s="60">
        <f>F40</f>
        <v>1.1599999999999999</v>
      </c>
      <c r="H40" s="56">
        <v>1.01</v>
      </c>
      <c r="I40" s="56">
        <v>1.4</v>
      </c>
      <c r="J40" s="56">
        <v>1.1599999999999999</v>
      </c>
      <c r="K40" s="56">
        <v>1.03</v>
      </c>
      <c r="L40" s="60">
        <f>K40</f>
        <v>1.03</v>
      </c>
      <c r="M40" s="56">
        <v>0.9</v>
      </c>
      <c r="N40" s="56">
        <v>1.26</v>
      </c>
      <c r="O40" s="56">
        <v>1.07</v>
      </c>
      <c r="P40" s="56">
        <v>0.95</v>
      </c>
      <c r="Q40" s="60">
        <f>P40</f>
        <v>0.95</v>
      </c>
      <c r="R40" s="56">
        <v>0.9</v>
      </c>
      <c r="S40" s="56">
        <v>1.34</v>
      </c>
      <c r="T40" s="56">
        <v>1.1499999999999999</v>
      </c>
      <c r="U40" s="56">
        <v>1.03</v>
      </c>
      <c r="V40" s="60">
        <f>U40</f>
        <v>1.03</v>
      </c>
      <c r="W40" s="56">
        <v>0.92</v>
      </c>
      <c r="X40" s="56">
        <v>1.33</v>
      </c>
      <c r="Y40" s="56">
        <v>1.1499999999999999</v>
      </c>
      <c r="Z40" s="56">
        <v>1.02</v>
      </c>
      <c r="AA40" s="60">
        <f>Z40</f>
        <v>1.02</v>
      </c>
      <c r="AB40" s="56">
        <v>0.92</v>
      </c>
      <c r="AC40" s="56">
        <v>1.34</v>
      </c>
      <c r="AD40" s="56">
        <v>1.1599999999999999</v>
      </c>
      <c r="AE40" s="56">
        <v>1.01</v>
      </c>
      <c r="AF40" s="60">
        <f>AE40</f>
        <v>1.01</v>
      </c>
      <c r="AG40" s="56">
        <v>0.91</v>
      </c>
      <c r="AH40" s="56">
        <v>1.35</v>
      </c>
      <c r="AI40" s="56">
        <v>1.17</v>
      </c>
      <c r="AJ40" s="56">
        <v>1.02</v>
      </c>
      <c r="AK40" s="60">
        <f>AJ40</f>
        <v>1.02</v>
      </c>
      <c r="AL40" s="56">
        <v>0.91</v>
      </c>
      <c r="AM40" s="56">
        <v>1.35</v>
      </c>
      <c r="AN40" s="56">
        <v>1.1399999999999999</v>
      </c>
      <c r="AO40" s="56">
        <v>1.01</v>
      </c>
      <c r="AP40" s="60">
        <f>AO40</f>
        <v>1.01</v>
      </c>
      <c r="AQ40" s="56">
        <v>0.92</v>
      </c>
      <c r="AR40" s="56">
        <v>1.25</v>
      </c>
      <c r="AS40" s="56">
        <v>1.08</v>
      </c>
    </row>
    <row r="41" spans="1:45" ht="13.5" customHeight="1" x14ac:dyDescent="0.2"/>
    <row r="42" spans="1:45" ht="13.5" customHeight="1" x14ac:dyDescent="0.2">
      <c r="A42" s="79" t="s">
        <v>100</v>
      </c>
    </row>
    <row r="43" spans="1:45" ht="13.5" customHeight="1" x14ac:dyDescent="0.2">
      <c r="A43" s="79" t="s">
        <v>101</v>
      </c>
      <c r="AF43" s="84"/>
      <c r="AK43" s="84"/>
      <c r="AP43" s="84"/>
    </row>
    <row r="44" spans="1:45" ht="13.5" customHeight="1" x14ac:dyDescent="0.2">
      <c r="A44" s="79" t="s">
        <v>102</v>
      </c>
    </row>
    <row r="45" spans="1:45" ht="13.5" customHeight="1" x14ac:dyDescent="0.2">
      <c r="A45" s="79" t="s">
        <v>103</v>
      </c>
    </row>
    <row r="46" spans="1:45" x14ac:dyDescent="0.2"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62128BFEC794AA64AACE5F3BB71B3" ma:contentTypeVersion="10" ma:contentTypeDescription="Create a new document." ma:contentTypeScope="" ma:versionID="c9b7aa46a4496225818ca366d1b5b61f">
  <xsd:schema xmlns:xsd="http://www.w3.org/2001/XMLSchema" xmlns:xs="http://www.w3.org/2001/XMLSchema" xmlns:p="http://schemas.microsoft.com/office/2006/metadata/properties" xmlns:ns2="92442e00-1001-4bd8-bcc7-68d35489ce86" xmlns:ns3="b5cec081-88af-4cfd-be88-4ed5edca3bdf" targetNamespace="http://schemas.microsoft.com/office/2006/metadata/properties" ma:root="true" ma:fieldsID="4d97e931d5dbf92bd1546b576e03925e" ns2:_="" ns3:_="">
    <xsd:import namespace="92442e00-1001-4bd8-bcc7-68d35489ce86"/>
    <xsd:import namespace="b5cec081-88af-4cfd-be88-4ed5edca3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tatus" minOccurs="0"/>
                <xsd:element ref="ns2:STATUS10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42e00-1001-4bd8-bcc7-68d35489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1" nillable="true" ma:displayName="Status" ma:format="Dropdown" ma:internalName="Status">
      <xsd:simpleType>
        <xsd:restriction base="dms:Note">
          <xsd:maxLength value="255"/>
        </xsd:restriction>
      </xsd:simpleType>
    </xsd:element>
    <xsd:element name="STATUS10" ma:index="12" nillable="true" ma:displayName="STATUS" ma:default="Draft" ma:format="Dropdown" ma:internalName="STATUS10">
      <xsd:simpleType>
        <xsd:restriction base="dms:Choice">
          <xsd:enumeration value="Draft"/>
          <xsd:enumeration value="Audit"/>
          <xsd:enumeration value="Audit kokous"/>
          <xsd:enumeration value="Hallitus kokous"/>
          <xsd:enumeration value="Near final"/>
          <xsd:enumeration value="Final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ec081-88af-4cfd-be88-4ed5edca3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2442e00-1001-4bd8-bcc7-68d35489ce86" xsi:nil="true"/>
    <STATUS10 xmlns="92442e00-1001-4bd8-bcc7-68d35489ce86">Draft</STATUS10>
  </documentManagement>
</p:properties>
</file>

<file path=customXml/itemProps1.xml><?xml version="1.0" encoding="utf-8"?>
<ds:datastoreItem xmlns:ds="http://schemas.openxmlformats.org/officeDocument/2006/customXml" ds:itemID="{AED97D2B-6F5E-4482-9E6E-E97ED6D0B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42e00-1001-4bd8-bcc7-68d35489ce86"/>
    <ds:schemaRef ds:uri="b5cec081-88af-4cfd-be88-4ed5edca3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7E8187-73E2-4343-AAE6-3601A792E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5D26C-6134-433D-AC66-3D25300CB57C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92442e00-1001-4bd8-bcc7-68d35489ce86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5cec081-88af-4cfd-be88-4ed5edca3b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Elisa Group</vt:lpstr>
      <vt:lpstr>Finland and Estonia</vt:lpstr>
      <vt:lpstr>Financials</vt:lpstr>
    </vt:vector>
  </TitlesOfParts>
  <Manager/>
  <Company>Elisa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</dc:creator>
  <cp:keywords/>
  <dc:description/>
  <cp:lastModifiedBy>Vesa Sahivirta</cp:lastModifiedBy>
  <cp:revision/>
  <dcterms:created xsi:type="dcterms:W3CDTF">2009-03-09T14:35:18Z</dcterms:created>
  <dcterms:modified xsi:type="dcterms:W3CDTF">2024-10-18T11:17:02Z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0x0101008D062128BFEC794AA64AACE5F3BB71B3</vt:lpwstr>
  </property>
  <property fmtid="{D5CDD505-2E9C-101B-9397-08002B2CF9AE}" pid="4" name="MSIP_Label_cdc77757-65b7-4e68-a011-0571e55bdfb9_Enabled">
    <vt:lpwstr>true</vt:lpwstr>
  </property>
  <property fmtid="{D5CDD505-2E9C-101B-9397-08002B2CF9AE}" pid="5" name="MSIP_Label_cdc77757-65b7-4e68-a011-0571e55bdfb9_SetDate">
    <vt:lpwstr>2022-03-21T10:08:45Z</vt:lpwstr>
  </property>
  <property fmtid="{D5CDD505-2E9C-101B-9397-08002B2CF9AE}" pid="6" name="MSIP_Label_cdc77757-65b7-4e68-a011-0571e55bdfb9_Method">
    <vt:lpwstr>Privileged</vt:lpwstr>
  </property>
  <property fmtid="{D5CDD505-2E9C-101B-9397-08002B2CF9AE}" pid="7" name="MSIP_Label_cdc77757-65b7-4e68-a011-0571e55bdfb9_Name">
    <vt:lpwstr>Public no marking</vt:lpwstr>
  </property>
  <property fmtid="{D5CDD505-2E9C-101B-9397-08002B2CF9AE}" pid="8" name="MSIP_Label_cdc77757-65b7-4e68-a011-0571e55bdfb9_SiteId">
    <vt:lpwstr>bc70102e-bcef-408c-8acb-2ab01f1517ab</vt:lpwstr>
  </property>
  <property fmtid="{D5CDD505-2E9C-101B-9397-08002B2CF9AE}" pid="9" name="MSIP_Label_cdc77757-65b7-4e68-a011-0571e55bdfb9_ActionId">
    <vt:lpwstr>838e5b4c-3475-4af5-8e85-03c7a74b2497</vt:lpwstr>
  </property>
  <property fmtid="{D5CDD505-2E9C-101B-9397-08002B2CF9AE}" pid="10" name="MSIP_Label_cdc77757-65b7-4e68-a011-0571e55bdfb9_ContentBits">
    <vt:lpwstr>0</vt:lpwstr>
  </property>
</Properties>
</file>